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1 - Kanalizační přípojka" sheetId="2" r:id="rId2"/>
  </sheets>
  <definedNames>
    <definedName name="_xlnm.Print_Titles" localSheetId="1">'001 - Kanalizační přípojka'!$128:$128</definedName>
    <definedName name="_xlnm.Print_Titles" localSheetId="0">'Rekapitulace stavby'!$85:$85</definedName>
    <definedName name="_xlnm.Print_Area" localSheetId="1">'001 - Kanalizační přípojka'!$C$4:$Q$70,'001 - Kanalizační přípojka'!$C$76:$Q$112,'001 - Kanalizační přípojka'!$C$118:$Q$300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<sst xmlns="http://schemas.openxmlformats.org/spreadsheetml/2006/main" count="1805" uniqueCount="425">
  <si>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</si>
  <si>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</si>
  <si>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</si>
  <si>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</si>
  <si>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</si>
  <si>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</si>
  <si>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</si>
  <si>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</si>
  <si>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</si>
  <si>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</si>
  <si>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</si>
  <si>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</si>
  <si>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</si>
  <si>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</si>
  <si>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2015139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</si>
  <si>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</si>
  <si>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</si>
  <si>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Splašková kanalizační přípojka pro objekt MZE, U Nisy 746/6a, Liberec</t>
  </si>
  <si>
    <t>0,1</t>
  </si>
  <si>
    <t>JKSO:</t>
  </si>
  <si>
    <t>CC-CZ:</t>
  </si>
  <si>
    <t>1</t>
  </si>
  <si>
    <t>Místo:</t>
  </si>
  <si>
    <t>Liberec, U Nisy 746/6a</t>
  </si>
  <si>
    <t>Datum:</t>
  </si>
  <si>
    <t>22.10.2015</t>
  </si>
  <si>
    <t>10</t>
  </si>
  <si>
    <t>100</t>
  </si>
  <si>
    <t>Objednavatel:</t>
  </si>
  <si>
    <t>IČ:</t>
  </si>
  <si>
    <t>Ministerstvo zemědělství</t>
  </si>
  <si>
    <t>DIČ:</t>
  </si>
  <si>
    <t>Zhotovitel:</t>
  </si>
  <si>
    <t>Vyplň údaj</t>
  </si>
  <si>
    <t>Projektant:</t>
  </si>
  <si>
    <t>Ing. Josef Kopal</t>
  </si>
  <si>
    <t>True</t>
  </si>
  <si>
    <t>Zpracovatel:</t>
  </si>
  <si>
    <t>Mgr. Jiří Lábus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</si>
  <si>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</si>
  <si>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</si>
  <si>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</si>
  <si>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</si>
  <si>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</si>
  <si>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</si>
  <si>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</si>
  <si>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</si>
  <si>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</si>
  <si>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</si>
  <si>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</si>
  <si>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</si>
  <si>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</si>
  <si>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</si>
  <si>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</si>
  <si>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</si>
  <si>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</si>
  <si>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</si>
  <si>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</si>
  <si>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</si>
  <si>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</si>
  <si>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</si>
  <si>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</si>
  <si>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</si>
  <si>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</si>
  <si>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</si>
  <si>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</si>
  <si>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</si>
  <si>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</si>
  <si>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</si>
  <si>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</si>
  <si>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</si>
  <si>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</si>
  <si>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</si>
  <si>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</si>
  <si>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</si>
  <si>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</si>
  <si>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</si>
  <si>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</si>
  <si>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</si>
  <si>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</si>
  <si>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</si>
  <si>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{A1D0013A-107A-45A0-BDA3-6273557A6E3F}</t>
  </si>
  <si>
    <t>{00000000-0000-0000-0000-000000000000}</t>
  </si>
  <si>
    <t>001</t>
  </si>
  <si>
    <t>Kanalizační přípojka</t>
  </si>
  <si>
    <t>{3CD2AF05-0765-43C3-BB75-686163D5544E}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</si>
  <si>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</si>
  <si>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</si>
  <si>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</si>
  <si>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</si>
  <si>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</si>
  <si>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</si>
  <si>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</si>
  <si>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</si>
  <si>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</si>
  <si>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</si>
  <si>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</si>
  <si>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</si>
  <si>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</si>
  <si>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</si>
  <si>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</si>
  <si>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</si>
  <si>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</si>
  <si>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</si>
  <si>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</si>
  <si>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</si>
  <si>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</si>
  <si>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</si>
  <si>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</si>
  <si>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</si>
  <si>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</si>
  <si>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</si>
  <si>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</si>
  <si>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</si>
  <si>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</si>
  <si>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</si>
  <si>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</si>
  <si>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</si>
  <si>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</si>
  <si>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</si>
  <si>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</si>
  <si>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</si>
  <si>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</si>
  <si>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</si>
  <si>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</si>
  <si>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</si>
  <si>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</si>
  <si>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</si>
  <si>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</si>
  <si>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</si>
  <si>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</si>
  <si>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</si>
  <si>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</si>
  <si>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</si>
  <si>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</si>
  <si>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</si>
  <si>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</si>
  <si>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</si>
  <si>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</si>
  <si>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</si>
  <si>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</si>
  <si>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</si>
  <si>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</si>
  <si>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</si>
  <si>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</si>
  <si>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112201102x</t>
  </si>
  <si>
    <t>Odstranění pařezů D do 500 mm (vč.likvidace)</t>
  </si>
  <si>
    <t>kus</t>
  </si>
  <si>
    <t>4</t>
  </si>
  <si>
    <t>113107030</t>
  </si>
  <si>
    <t>Odstranění podkladu plochy do 15 m2 z betonu prostého tl 100 mm při překopech inž sítí</t>
  </si>
  <si>
    <t>m2</t>
  </si>
  <si>
    <t>"stávající betonová plocha"</t>
  </si>
  <si>
    <t>VV</t>
  </si>
  <si>
    <t>15*0,9</t>
  </si>
  <si>
    <t>3</t>
  </si>
  <si>
    <t>113107141</t>
  </si>
  <si>
    <t>Odstranění podkladu pl do 50 m2 živičných tl 50 mm</t>
  </si>
  <si>
    <t>"zámek v komunikaci"</t>
  </si>
  <si>
    <t>7*2*0,5</t>
  </si>
  <si>
    <t>113107142</t>
  </si>
  <si>
    <t>Odstranění podkladu pl do 50 m2 živičných tl 100 mm</t>
  </si>
  <si>
    <t>27*0,9</t>
  </si>
  <si>
    <t>5</t>
  </si>
  <si>
    <t>113201112</t>
  </si>
  <si>
    <t>Vytrhání obrub silničních ležatých</t>
  </si>
  <si>
    <t>m</t>
  </si>
  <si>
    <t>"pro opětovné použití" 2</t>
  </si>
  <si>
    <t>6</t>
  </si>
  <si>
    <t>130001101</t>
  </si>
  <si>
    <t>Příplatek za ztížení vykopávky v blízkosti podzemního vedení</t>
  </si>
  <si>
    <t>m3</t>
  </si>
  <si>
    <t>"výkop v komunikaci - odhad 50%"</t>
  </si>
  <si>
    <t>"křížení s kabely a vodovodem"</t>
  </si>
  <si>
    <t>(27*0,9*(2,6+2,97)/2)*50/100</t>
  </si>
  <si>
    <t>7</t>
  </si>
  <si>
    <t>132201201</t>
  </si>
  <si>
    <t>Hloubení rýh š do 2000 mm v hornině tř. 3 objemu do 100 m3</t>
  </si>
  <si>
    <t>"výkop v komunikaci - 50% objemu strojně"</t>
  </si>
  <si>
    <t>8</t>
  </si>
  <si>
    <t>132202201</t>
  </si>
  <si>
    <t>Hloubení rýh š přes 600 do 2000 mm ručním nebo pneum nářadím v soudržných horninách tř. 3</t>
  </si>
  <si>
    <t>"výkop ve dvoře"</t>
  </si>
  <si>
    <t>15*0,9*(2,1+2,6)/2</t>
  </si>
  <si>
    <t>"výkop v komunikaci - 50% objemu ručně"</t>
  </si>
  <si>
    <t>Součet</t>
  </si>
  <si>
    <t>9</t>
  </si>
  <si>
    <t>151101102</t>
  </si>
  <si>
    <t>Zřízení příložného pažení a rozepření stěn rýh hl do 4 m</t>
  </si>
  <si>
    <t>2*42*(2,2+3,07)/2</t>
  </si>
  <si>
    <t>151101112</t>
  </si>
  <si>
    <t>Odstranění příložného pažení a rozepření stěn rýh hl do 4 m</t>
  </si>
  <si>
    <t>11</t>
  </si>
  <si>
    <t>161101101</t>
  </si>
  <si>
    <t>Svislé přemístění výkopku z horniny tř. 1 až 4 hl výkopu do 2,5 m</t>
  </si>
  <si>
    <t>12</t>
  </si>
  <si>
    <t>161101102</t>
  </si>
  <si>
    <t>Svislé přemístění výkopku z horniny tř. 1 až 4 hl výkopu do 4 m</t>
  </si>
  <si>
    <t>2*33,838</t>
  </si>
  <si>
    <t>13</t>
  </si>
  <si>
    <t>162701105</t>
  </si>
  <si>
    <t>Vodorovné přemístění do 10000 m výkopku/sypaniny z horniny tř. 1 až 4</t>
  </si>
  <si>
    <t>"přebytečný výkopek (výkopy minus zásypy)"</t>
  </si>
  <si>
    <t>33,838+65,563</t>
  </si>
  <si>
    <t>-69,296</t>
  </si>
  <si>
    <t>14</t>
  </si>
  <si>
    <t>167101101</t>
  </si>
  <si>
    <t>Nakládání výkopku z hornin tř. 1 až 4 do 100 m3</t>
  </si>
  <si>
    <t>"přebytečný výkopek k odvozu na skládku" 30,105</t>
  </si>
  <si>
    <t>171201201</t>
  </si>
  <si>
    <t>Uložení sypaniny na skládky</t>
  </si>
  <si>
    <t>16</t>
  </si>
  <si>
    <t>171201211</t>
  </si>
  <si>
    <t>Poplatek za uložení odpadu ze sypaniny na skládce (skládkovné)</t>
  </si>
  <si>
    <t>t</t>
  </si>
  <si>
    <t>"sypanina s příměsí kameniva z podkladních vrstev"</t>
  </si>
  <si>
    <t>30,105*2</t>
  </si>
  <si>
    <t>17</t>
  </si>
  <si>
    <t>174101101</t>
  </si>
  <si>
    <t>Zásyp jam, šachet rýh nebo kolem objektů sypaninou se zhutněním</t>
  </si>
  <si>
    <t>"výkop pod betonovou plochou (ve dvoře)"</t>
  </si>
  <si>
    <t>15*0,9*(1,4+1,9)/2</t>
  </si>
  <si>
    <t>"výkop pod odstraněnou asfaltovou plochou"</t>
  </si>
  <si>
    <t>(27*0,9*(1,75+2,12)/2)</t>
  </si>
  <si>
    <t>18</t>
  </si>
  <si>
    <t>174201202</t>
  </si>
  <si>
    <t>Zásyp jam po pařezech D pařezů do 500 mm</t>
  </si>
  <si>
    <t>19</t>
  </si>
  <si>
    <t>175101101</t>
  </si>
  <si>
    <t>Obsypání potrubí bez prohození sypaniny z hornin tř. 1 až 4 uloženým do 3 m od kraje výkopu</t>
  </si>
  <si>
    <t>"obsyp potrubí 300 mm nad vrchol trouby"</t>
  </si>
  <si>
    <t>42*0,9*(0,15+0,3)</t>
  </si>
  <si>
    <t>-42*3,14*0,15*0,15/4</t>
  </si>
  <si>
    <t>20</t>
  </si>
  <si>
    <t>M</t>
  </si>
  <si>
    <t>583373100</t>
  </si>
  <si>
    <t>štěrkopísek frakce 0-4 třída B</t>
  </si>
  <si>
    <t>451572111</t>
  </si>
  <si>
    <t>Lože pod potrubí otevřený výkop z kameniva drobného těženého</t>
  </si>
  <si>
    <t>42*0,9*0,15</t>
  </si>
  <si>
    <t>22</t>
  </si>
  <si>
    <t>566901131</t>
  </si>
  <si>
    <t>Vyspravení podkladu po překopech ing sítí plochy do 15 m2 štěrkodrtí tl. 100 mm</t>
  </si>
  <si>
    <t xml:space="preserve">"v místě stávající betonové plochy" </t>
  </si>
  <si>
    <t>23</t>
  </si>
  <si>
    <t>566901132</t>
  </si>
  <si>
    <t>Vyspravení podkladu po překopech ing sítí plochy do 15 m2 štěrkodrtí tl. 150 mm</t>
  </si>
  <si>
    <t>"v místě asfaltové plochy - chodník"</t>
  </si>
  <si>
    <t>20*0,9</t>
  </si>
  <si>
    <t>24</t>
  </si>
  <si>
    <t>566901134</t>
  </si>
  <si>
    <t>Vyspravení podkladu po překopech ing sítí plochy do 15 m2 štěrkodrtí tl. 250 mm</t>
  </si>
  <si>
    <t>"v místě asfaltové plochy v komunikaci"</t>
  </si>
  <si>
    <t>7*0,9</t>
  </si>
  <si>
    <t>25</t>
  </si>
  <si>
    <t>566901151</t>
  </si>
  <si>
    <t>Vyspravení podkladu po překopech ing sítí plochy do 15 m2 recyklátem tl. 100 mm</t>
  </si>
  <si>
    <t>"pod kryt chodníku"</t>
  </si>
  <si>
    <t>26</t>
  </si>
  <si>
    <t>566901161</t>
  </si>
  <si>
    <t>Vyspravení podkladu po překopech ing sítí plochy do 15 m2 obalovaným kamenivem ACP (OK) tl. 100 mm</t>
  </si>
  <si>
    <t>27</t>
  </si>
  <si>
    <t>566901171</t>
  </si>
  <si>
    <t>Vyspravení podkladu po překopech ing sítí plochy do 15 m2 betonem tř. PB I (C 20/25) tl 100 mm</t>
  </si>
  <si>
    <t>28</t>
  </si>
  <si>
    <t>572340111</t>
  </si>
  <si>
    <t>Vyspravení krytu komunikací po překopech plochy do 15 m2 asfaltovým betonem ACO (AB) tl 50 mm</t>
  </si>
  <si>
    <t>"v místě asfaltové plochy - komunikace vč.zámku"</t>
  </si>
  <si>
    <t>7*(0,9+2*0,5)</t>
  </si>
  <si>
    <t>29</t>
  </si>
  <si>
    <t>573231111</t>
  </si>
  <si>
    <t>Postřik živičný spojovací ze silniční emulze v množství do 0,7 kg/m2</t>
  </si>
  <si>
    <t>30</t>
  </si>
  <si>
    <t>599141111</t>
  </si>
  <si>
    <t>Vyplnění spár mezi silničními dílci živičnou zálivkou</t>
  </si>
  <si>
    <t>"zálivka spár chodník"</t>
  </si>
  <si>
    <t>2*(20+0,9)</t>
  </si>
  <si>
    <t>"zálivka spár komunikace"</t>
  </si>
  <si>
    <t>2*(7+0,9+2*0,5)</t>
  </si>
  <si>
    <t>31</t>
  </si>
  <si>
    <t>871310310</t>
  </si>
  <si>
    <t>Montáž kanalizačního potrubí hladkého plnostěnného SN 10  z polypropylenu DN 150</t>
  </si>
  <si>
    <t>32</t>
  </si>
  <si>
    <t>28611239x</t>
  </si>
  <si>
    <t>trubka KGEM s hrdlem 150X4,0X(různé délky) SN4KOEX,PVC</t>
  </si>
  <si>
    <t>33</t>
  </si>
  <si>
    <t>87135041x</t>
  </si>
  <si>
    <t>Montáž kanalizačního potrubí korugovaného SN 10  z polypropylenu do DN 200</t>
  </si>
  <si>
    <t>34</t>
  </si>
  <si>
    <t>286148010</t>
  </si>
  <si>
    <t>trubka kanalizační SN10 X-STREAM PP potrubí DN 150/6m</t>
  </si>
  <si>
    <t>35</t>
  </si>
  <si>
    <t>877315211</t>
  </si>
  <si>
    <t>Montáž tvarovek z tvrdého PVC-systém KG nebo z polypropylenu-systém KG 2000 jednoosé DN 150</t>
  </si>
  <si>
    <t>"kolena" 2</t>
  </si>
  <si>
    <t>"přesuvky" 3</t>
  </si>
  <si>
    <t>36</t>
  </si>
  <si>
    <t>286113600</t>
  </si>
  <si>
    <t>koleno kanalizace plastové KGB 150x30°</t>
  </si>
  <si>
    <t>37</t>
  </si>
  <si>
    <t>286119700</t>
  </si>
  <si>
    <t>přesuvka kanalizace plastové PPKGU DN 160</t>
  </si>
  <si>
    <t>38</t>
  </si>
  <si>
    <t>286153400</t>
  </si>
  <si>
    <t>přesuvka ULTRA RIB UR-2 DIN 150 mm</t>
  </si>
  <si>
    <t>39</t>
  </si>
  <si>
    <t>28611750x</t>
  </si>
  <si>
    <t>ostatní drobný pomocný materiál (mazivo, těsnění apod.)</t>
  </si>
  <si>
    <t>40</t>
  </si>
  <si>
    <t>89235111x</t>
  </si>
  <si>
    <t xml:space="preserve">Zkouška těsnosti potrubí DN 150 </t>
  </si>
  <si>
    <t>41</t>
  </si>
  <si>
    <t>894812212</t>
  </si>
  <si>
    <t>Revizní a čistící šachta z PP šachtové dno DN 425/150 pravý nebo levý přítok</t>
  </si>
  <si>
    <t>42</t>
  </si>
  <si>
    <t>894812232</t>
  </si>
  <si>
    <t>Revizní a čistící šachta z PP DN 425 šachtová roura korugovaná bez hrdla světlé hloubky 2000 mm</t>
  </si>
  <si>
    <t>43</t>
  </si>
  <si>
    <t>894812233</t>
  </si>
  <si>
    <t>Revizní a čistící šachta z PP DN 425 šachtová roura korugovaná bez hrdla světlé hloubky 3000 mm</t>
  </si>
  <si>
    <t>44</t>
  </si>
  <si>
    <t>894812241</t>
  </si>
  <si>
    <t>Revizní a čistící šachta z PP DN 425 šachtová roura teleskopická světlé hloubky 375 mm</t>
  </si>
  <si>
    <t>45</t>
  </si>
  <si>
    <t>894812249</t>
  </si>
  <si>
    <t>Příplatek k rourám revizní a čistící šachty z PP DN 425 za uříznutí šachtové roury</t>
  </si>
  <si>
    <t>46</t>
  </si>
  <si>
    <t>894812256</t>
  </si>
  <si>
    <t>Revizní a čistící šachta z PP DN 425 poklop plastový pochůzí s rámem</t>
  </si>
  <si>
    <t>47</t>
  </si>
  <si>
    <t>894812262</t>
  </si>
  <si>
    <t>Revizní a čistící šachta z PP DN 425 poklop litinový plný do teleskopické trubky (40 t)</t>
  </si>
  <si>
    <t>"v komunikaci" 1</t>
  </si>
  <si>
    <t>48</t>
  </si>
  <si>
    <t>89900001x</t>
  </si>
  <si>
    <t>Ostatní práce nutné k přepojení stávající kanalizace na nové potrubí a zrušení septiku</t>
  </si>
  <si>
    <t>kpl</t>
  </si>
  <si>
    <t>49</t>
  </si>
  <si>
    <t>89900002x</t>
  </si>
  <si>
    <t>Napojení potrubí do stávající šachty (úprava po jádrovém vrtání, utěsnění apod.)</t>
  </si>
  <si>
    <t>50</t>
  </si>
  <si>
    <t>89910221x</t>
  </si>
  <si>
    <t>Demontáž a zpětná montáž poklopů litinových nebo ocelových hmotnosti přes 50 do 100 kg</t>
  </si>
  <si>
    <t>"pro vstup do stávající šachty v komunikaci" 1</t>
  </si>
  <si>
    <t>51</t>
  </si>
  <si>
    <t>91523111x</t>
  </si>
  <si>
    <t>Obnova vodorovného dopravního značení barevné - cyklostezka</t>
  </si>
  <si>
    <t>52</t>
  </si>
  <si>
    <t>916241113</t>
  </si>
  <si>
    <t>Osazení obrubníku kamenného ležatého s boční opěrou do lože z betonu prostého</t>
  </si>
  <si>
    <t>53</t>
  </si>
  <si>
    <t>916991121</t>
  </si>
  <si>
    <t>Lože pod obrubníky, krajníky nebo obruby z dlažebních kostek z betonu prostého</t>
  </si>
  <si>
    <t>2*0,3*0,15</t>
  </si>
  <si>
    <t>54</t>
  </si>
  <si>
    <t>919735111</t>
  </si>
  <si>
    <t>Řezání stávajícího živičného krytu hl do 50 mm</t>
  </si>
  <si>
    <t>2*7</t>
  </si>
  <si>
    <t>55</t>
  </si>
  <si>
    <t>919735112</t>
  </si>
  <si>
    <t>Řezání stávajícího živičného krytu hl do 100 mm</t>
  </si>
  <si>
    <t>2*27</t>
  </si>
  <si>
    <t>56</t>
  </si>
  <si>
    <t>919735122</t>
  </si>
  <si>
    <t>Řezání stávajícího betonového krytu hl do 100 mm</t>
  </si>
  <si>
    <t>"ve stávající betonové ploše"</t>
  </si>
  <si>
    <t>2*15</t>
  </si>
  <si>
    <t>57</t>
  </si>
  <si>
    <t>977151124</t>
  </si>
  <si>
    <t>Jádrové vrty diamantovými korunkami do D 180 mm do stavebních materiálů</t>
  </si>
  <si>
    <t>"pro zaústění potrubí do stávající šachty" 0,15</t>
  </si>
  <si>
    <t>58</t>
  </si>
  <si>
    <t>979021113</t>
  </si>
  <si>
    <t>Očištění vybouraných obrubníků a krajníků silničních při překopech inženýrských sítí</t>
  </si>
  <si>
    <t>59</t>
  </si>
  <si>
    <t>997221561</t>
  </si>
  <si>
    <t>Vodorovná doprava suti z kusových materiálů do 1 km</t>
  </si>
  <si>
    <t>60</t>
  </si>
  <si>
    <t>997221569</t>
  </si>
  <si>
    <t>Příplatek ZKD 1 km u vodorovné dopravy suti z kusových materiálů</t>
  </si>
  <si>
    <t>61</t>
  </si>
  <si>
    <t>997221611</t>
  </si>
  <si>
    <t>Nakládání suti na dopravní prostředky pro vodorovnou dopravu</t>
  </si>
  <si>
    <t>62</t>
  </si>
  <si>
    <t>99722181x</t>
  </si>
  <si>
    <t>Poplatek za uložení odpadu na skládce s využitím k recyklaci</t>
  </si>
  <si>
    <t>63</t>
  </si>
  <si>
    <t>998225111</t>
  </si>
  <si>
    <t>Přesun hmot pro pozemní komunikace s krytem z kamene, monolitickým betonovým nebo živičným</t>
  </si>
  <si>
    <t>64</t>
  </si>
  <si>
    <t>010001000</t>
  </si>
  <si>
    <t>Průzkumné, geodetické a projektové práce</t>
  </si>
  <si>
    <t>Kč</t>
  </si>
  <si>
    <t>1024</t>
  </si>
  <si>
    <t>vytýčení sítí</t>
  </si>
  <si>
    <t>zaměření skutečného stavu</t>
  </si>
  <si>
    <t xml:space="preserve">dokumentace skutečného provedení </t>
  </si>
  <si>
    <t>65</t>
  </si>
  <si>
    <t>030001000</t>
  </si>
  <si>
    <t>zabezpečení a označení staveniště</t>
  </si>
  <si>
    <t>dopravní značení</t>
  </si>
  <si>
    <t>ostatní zařízení staveniště</t>
  </si>
  <si>
    <t>66</t>
  </si>
  <si>
    <t>040001000</t>
  </si>
  <si>
    <t>Inženýrská činnost</t>
  </si>
  <si>
    <t>zajištění povolení k překopům</t>
  </si>
  <si>
    <t>zvláštní užívání komunikace</t>
  </si>
  <si>
    <t>stavební dozor</t>
  </si>
  <si>
    <t>zkoušky a ostatní měření (míra zhutnění apod.)</t>
  </si>
  <si>
    <t>67</t>
  </si>
  <si>
    <t>070001000</t>
  </si>
  <si>
    <t>vliv dopravy a osob</t>
  </si>
  <si>
    <t>stísněné podmínky</t>
  </si>
  <si>
    <t>68</t>
  </si>
  <si>
    <t>090001000</t>
  </si>
  <si>
    <t>Ostatní náklady nutné k předání a převzetí díla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</si>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</sst>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94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F0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9401.tmp" descr="C:\KROSplusData\System\Temp\rad794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F001.tmp" descr="C:\KROSplusData\System\Temp\rad6F0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418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419</v>
      </c>
      <c r="X1" s="242"/>
      <c r="Y1" s="242"/>
      <c r="Z1" s="242"/>
      <c r="AA1" s="242"/>
      <c r="AB1" s="242"/>
      <c r="AC1" s="242"/>
      <c r="AD1" s="242"/>
      <c r="AE1" s="242"/>
      <c r="AF1" s="242"/>
      <c r="AG1" s="240"/>
      <c r="AH1" s="24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6" t="s">
        <v>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20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8" t="s">
        <v>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73" t="s">
        <v>14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1"/>
      <c r="AQ5" s="12"/>
      <c r="BE5" s="170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74" t="s">
        <v>17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1"/>
      <c r="AQ6" s="12"/>
      <c r="BE6" s="167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67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167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7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67"/>
      <c r="BS10" s="6" t="s">
        <v>18</v>
      </c>
    </row>
    <row r="11" spans="2:71" s="2" customFormat="1" ht="19.5" customHeight="1">
      <c r="B11" s="10"/>
      <c r="C11" s="11"/>
      <c r="D11" s="11"/>
      <c r="E11" s="16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67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7"/>
      <c r="BS12" s="6" t="s">
        <v>18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33</v>
      </c>
      <c r="AO13" s="11"/>
      <c r="AP13" s="11"/>
      <c r="AQ13" s="12"/>
      <c r="BE13" s="167"/>
      <c r="BS13" s="6" t="s">
        <v>18</v>
      </c>
    </row>
    <row r="14" spans="2:71" s="2" customFormat="1" ht="15.75" customHeight="1">
      <c r="B14" s="10"/>
      <c r="C14" s="11"/>
      <c r="D14" s="11"/>
      <c r="E14" s="175" t="s">
        <v>33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67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7"/>
      <c r="BS15" s="6" t="s">
        <v>3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67"/>
      <c r="BS16" s="6" t="s">
        <v>3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67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7"/>
      <c r="BS18" s="6" t="s">
        <v>6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BE19" s="167"/>
      <c r="BS19" s="6" t="s">
        <v>6</v>
      </c>
    </row>
    <row r="20" spans="2:57" s="2" customFormat="1" ht="19.5" customHeight="1">
      <c r="B20" s="10"/>
      <c r="C20" s="11"/>
      <c r="D20" s="11"/>
      <c r="E20" s="16" t="s">
        <v>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67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7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67"/>
    </row>
    <row r="23" spans="2:57" s="2" customFormat="1" ht="15" customHeight="1">
      <c r="B23" s="10"/>
      <c r="C23" s="11"/>
      <c r="D23" s="22" t="s">
        <v>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76">
        <f>ROUND($AG$87,2)</f>
        <v>0</v>
      </c>
      <c r="AL23" s="169"/>
      <c r="AM23" s="169"/>
      <c r="AN23" s="169"/>
      <c r="AO23" s="169"/>
      <c r="AP23" s="11"/>
      <c r="AQ23" s="12"/>
      <c r="BE23" s="167"/>
    </row>
    <row r="24" spans="2:57" s="2" customFormat="1" ht="15" customHeight="1">
      <c r="B24" s="10"/>
      <c r="C24" s="11"/>
      <c r="D24" s="22" t="s">
        <v>40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76">
        <f>ROUND($AG$90,2)</f>
        <v>0</v>
      </c>
      <c r="AL24" s="169"/>
      <c r="AM24" s="169"/>
      <c r="AN24" s="169"/>
      <c r="AO24" s="169"/>
      <c r="AP24" s="11"/>
      <c r="AQ24" s="12"/>
      <c r="BE24" s="167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71"/>
    </row>
    <row r="26" spans="2:57" s="6" customFormat="1" ht="27" customHeight="1">
      <c r="B26" s="23"/>
      <c r="C26" s="24"/>
      <c r="D26" s="26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7">
        <f>ROUND($AK$23+$AK$24,2)</f>
        <v>0</v>
      </c>
      <c r="AL26" s="178"/>
      <c r="AM26" s="178"/>
      <c r="AN26" s="178"/>
      <c r="AO26" s="178"/>
      <c r="AP26" s="24"/>
      <c r="AQ26" s="25"/>
      <c r="BE26" s="171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71"/>
    </row>
    <row r="28" spans="2:57" s="6" customFormat="1" ht="15" customHeight="1">
      <c r="B28" s="28"/>
      <c r="C28" s="29"/>
      <c r="D28" s="29" t="s">
        <v>42</v>
      </c>
      <c r="E28" s="29"/>
      <c r="F28" s="29" t="s">
        <v>43</v>
      </c>
      <c r="G28" s="29"/>
      <c r="H28" s="29"/>
      <c r="I28" s="29"/>
      <c r="J28" s="29"/>
      <c r="K28" s="29"/>
      <c r="L28" s="179">
        <v>0.21</v>
      </c>
      <c r="M28" s="180"/>
      <c r="N28" s="180"/>
      <c r="O28" s="180"/>
      <c r="P28" s="29"/>
      <c r="Q28" s="29"/>
      <c r="R28" s="29"/>
      <c r="S28" s="29"/>
      <c r="T28" s="31" t="s">
        <v>44</v>
      </c>
      <c r="U28" s="29"/>
      <c r="V28" s="29"/>
      <c r="W28" s="181">
        <f>ROUND($AZ$87+SUM($CD$91:$CD$95),2)</f>
        <v>0</v>
      </c>
      <c r="X28" s="180"/>
      <c r="Y28" s="180"/>
      <c r="Z28" s="180"/>
      <c r="AA28" s="180"/>
      <c r="AB28" s="180"/>
      <c r="AC28" s="180"/>
      <c r="AD28" s="180"/>
      <c r="AE28" s="180"/>
      <c r="AF28" s="29"/>
      <c r="AG28" s="29"/>
      <c r="AH28" s="29"/>
      <c r="AI28" s="29"/>
      <c r="AJ28" s="29"/>
      <c r="AK28" s="181">
        <f>ROUND($AV$87+SUM($BY$91:$BY$95),2)</f>
        <v>0</v>
      </c>
      <c r="AL28" s="180"/>
      <c r="AM28" s="180"/>
      <c r="AN28" s="180"/>
      <c r="AO28" s="180"/>
      <c r="AP28" s="29"/>
      <c r="AQ28" s="32"/>
      <c r="BE28" s="172"/>
    </row>
    <row r="29" spans="2:57" s="6" customFormat="1" ht="15" customHeight="1">
      <c r="B29" s="28"/>
      <c r="C29" s="29"/>
      <c r="D29" s="29"/>
      <c r="E29" s="29"/>
      <c r="F29" s="29" t="s">
        <v>45</v>
      </c>
      <c r="G29" s="29"/>
      <c r="H29" s="29"/>
      <c r="I29" s="29"/>
      <c r="J29" s="29"/>
      <c r="K29" s="29"/>
      <c r="L29" s="179">
        <v>0.15</v>
      </c>
      <c r="M29" s="180"/>
      <c r="N29" s="180"/>
      <c r="O29" s="180"/>
      <c r="P29" s="29"/>
      <c r="Q29" s="29"/>
      <c r="R29" s="29"/>
      <c r="S29" s="29"/>
      <c r="T29" s="31" t="s">
        <v>44</v>
      </c>
      <c r="U29" s="29"/>
      <c r="V29" s="29"/>
      <c r="W29" s="181">
        <f>ROUND($BA$87+SUM($CE$91:$CE$95),2)</f>
        <v>0</v>
      </c>
      <c r="X29" s="180"/>
      <c r="Y29" s="180"/>
      <c r="Z29" s="180"/>
      <c r="AA29" s="180"/>
      <c r="AB29" s="180"/>
      <c r="AC29" s="180"/>
      <c r="AD29" s="180"/>
      <c r="AE29" s="180"/>
      <c r="AF29" s="29"/>
      <c r="AG29" s="29"/>
      <c r="AH29" s="29"/>
      <c r="AI29" s="29"/>
      <c r="AJ29" s="29"/>
      <c r="AK29" s="181">
        <f>ROUND($AW$87+SUM($BZ$91:$BZ$95),2)</f>
        <v>0</v>
      </c>
      <c r="AL29" s="180"/>
      <c r="AM29" s="180"/>
      <c r="AN29" s="180"/>
      <c r="AO29" s="180"/>
      <c r="AP29" s="29"/>
      <c r="AQ29" s="32"/>
      <c r="BE29" s="172"/>
    </row>
    <row r="30" spans="2:57" s="6" customFormat="1" ht="15" customHeight="1" hidden="1">
      <c r="B30" s="28"/>
      <c r="C30" s="29"/>
      <c r="D30" s="29"/>
      <c r="E30" s="29"/>
      <c r="F30" s="29" t="s">
        <v>46</v>
      </c>
      <c r="G30" s="29"/>
      <c r="H30" s="29"/>
      <c r="I30" s="29"/>
      <c r="J30" s="29"/>
      <c r="K30" s="29"/>
      <c r="L30" s="179">
        <v>0.21</v>
      </c>
      <c r="M30" s="180"/>
      <c r="N30" s="180"/>
      <c r="O30" s="180"/>
      <c r="P30" s="29"/>
      <c r="Q30" s="29"/>
      <c r="R30" s="29"/>
      <c r="S30" s="29"/>
      <c r="T30" s="31" t="s">
        <v>44</v>
      </c>
      <c r="U30" s="29"/>
      <c r="V30" s="29"/>
      <c r="W30" s="181">
        <f>ROUND($BB$87+SUM($CF$91:$CF$95),2)</f>
        <v>0</v>
      </c>
      <c r="X30" s="180"/>
      <c r="Y30" s="180"/>
      <c r="Z30" s="180"/>
      <c r="AA30" s="180"/>
      <c r="AB30" s="180"/>
      <c r="AC30" s="180"/>
      <c r="AD30" s="180"/>
      <c r="AE30" s="180"/>
      <c r="AF30" s="29"/>
      <c r="AG30" s="29"/>
      <c r="AH30" s="29"/>
      <c r="AI30" s="29"/>
      <c r="AJ30" s="29"/>
      <c r="AK30" s="181">
        <v>0</v>
      </c>
      <c r="AL30" s="180"/>
      <c r="AM30" s="180"/>
      <c r="AN30" s="180"/>
      <c r="AO30" s="180"/>
      <c r="AP30" s="29"/>
      <c r="AQ30" s="32"/>
      <c r="BE30" s="172"/>
    </row>
    <row r="31" spans="2:57" s="6" customFormat="1" ht="15" customHeight="1" hidden="1">
      <c r="B31" s="28"/>
      <c r="C31" s="29"/>
      <c r="D31" s="29"/>
      <c r="E31" s="29"/>
      <c r="F31" s="29" t="s">
        <v>47</v>
      </c>
      <c r="G31" s="29"/>
      <c r="H31" s="29"/>
      <c r="I31" s="29"/>
      <c r="J31" s="29"/>
      <c r="K31" s="29"/>
      <c r="L31" s="179">
        <v>0.15</v>
      </c>
      <c r="M31" s="180"/>
      <c r="N31" s="180"/>
      <c r="O31" s="180"/>
      <c r="P31" s="29"/>
      <c r="Q31" s="29"/>
      <c r="R31" s="29"/>
      <c r="S31" s="29"/>
      <c r="T31" s="31" t="s">
        <v>44</v>
      </c>
      <c r="U31" s="29"/>
      <c r="V31" s="29"/>
      <c r="W31" s="181">
        <f>ROUND($BC$87+SUM($CG$91:$CG$95),2)</f>
        <v>0</v>
      </c>
      <c r="X31" s="180"/>
      <c r="Y31" s="180"/>
      <c r="Z31" s="180"/>
      <c r="AA31" s="180"/>
      <c r="AB31" s="180"/>
      <c r="AC31" s="180"/>
      <c r="AD31" s="180"/>
      <c r="AE31" s="180"/>
      <c r="AF31" s="29"/>
      <c r="AG31" s="29"/>
      <c r="AH31" s="29"/>
      <c r="AI31" s="29"/>
      <c r="AJ31" s="29"/>
      <c r="AK31" s="181">
        <v>0</v>
      </c>
      <c r="AL31" s="180"/>
      <c r="AM31" s="180"/>
      <c r="AN31" s="180"/>
      <c r="AO31" s="180"/>
      <c r="AP31" s="29"/>
      <c r="AQ31" s="32"/>
      <c r="BE31" s="172"/>
    </row>
    <row r="32" spans="2:57" s="6" customFormat="1" ht="15" customHeight="1" hidden="1">
      <c r="B32" s="28"/>
      <c r="C32" s="29"/>
      <c r="D32" s="29"/>
      <c r="E32" s="29"/>
      <c r="F32" s="29" t="s">
        <v>48</v>
      </c>
      <c r="G32" s="29"/>
      <c r="H32" s="29"/>
      <c r="I32" s="29"/>
      <c r="J32" s="29"/>
      <c r="K32" s="29"/>
      <c r="L32" s="179">
        <v>0</v>
      </c>
      <c r="M32" s="180"/>
      <c r="N32" s="180"/>
      <c r="O32" s="180"/>
      <c r="P32" s="29"/>
      <c r="Q32" s="29"/>
      <c r="R32" s="29"/>
      <c r="S32" s="29"/>
      <c r="T32" s="31" t="s">
        <v>44</v>
      </c>
      <c r="U32" s="29"/>
      <c r="V32" s="29"/>
      <c r="W32" s="181">
        <f>ROUND($BD$87+SUM($CH$91:$CH$95),2)</f>
        <v>0</v>
      </c>
      <c r="X32" s="180"/>
      <c r="Y32" s="180"/>
      <c r="Z32" s="180"/>
      <c r="AA32" s="180"/>
      <c r="AB32" s="180"/>
      <c r="AC32" s="180"/>
      <c r="AD32" s="180"/>
      <c r="AE32" s="180"/>
      <c r="AF32" s="29"/>
      <c r="AG32" s="29"/>
      <c r="AH32" s="29"/>
      <c r="AI32" s="29"/>
      <c r="AJ32" s="29"/>
      <c r="AK32" s="181">
        <v>0</v>
      </c>
      <c r="AL32" s="180"/>
      <c r="AM32" s="180"/>
      <c r="AN32" s="180"/>
      <c r="AO32" s="180"/>
      <c r="AP32" s="29"/>
      <c r="AQ32" s="32"/>
      <c r="BE32" s="172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71"/>
    </row>
    <row r="34" spans="2:57" s="6" customFormat="1" ht="27" customHeight="1">
      <c r="B34" s="23"/>
      <c r="C34" s="33"/>
      <c r="D34" s="34" t="s">
        <v>49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50</v>
      </c>
      <c r="U34" s="35"/>
      <c r="V34" s="35"/>
      <c r="W34" s="35"/>
      <c r="X34" s="182" t="s">
        <v>51</v>
      </c>
      <c r="Y34" s="183"/>
      <c r="Z34" s="183"/>
      <c r="AA34" s="183"/>
      <c r="AB34" s="183"/>
      <c r="AC34" s="35"/>
      <c r="AD34" s="35"/>
      <c r="AE34" s="35"/>
      <c r="AF34" s="35"/>
      <c r="AG34" s="35"/>
      <c r="AH34" s="35"/>
      <c r="AI34" s="35"/>
      <c r="AJ34" s="35"/>
      <c r="AK34" s="184">
        <f>ROUND(SUM($AK$26:$AK$32),2)</f>
        <v>0</v>
      </c>
      <c r="AL34" s="183"/>
      <c r="AM34" s="183"/>
      <c r="AN34" s="183"/>
      <c r="AO34" s="185"/>
      <c r="AP34" s="33"/>
      <c r="AQ34" s="25"/>
      <c r="BE34" s="171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68" t="s">
        <v>58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25"/>
    </row>
    <row r="77" spans="2:43" s="52" customFormat="1" ht="15" customHeight="1">
      <c r="B77" s="53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2015139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87" t="str">
        <f>$K$6</f>
        <v>Splašková kanalizační přípojka pro objekt MZE, U Nisy 746/6a, Liberec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Liberec, U Nisy 746/6a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24</v>
      </c>
      <c r="AJ80" s="24"/>
      <c r="AK80" s="24"/>
      <c r="AL80" s="24"/>
      <c r="AM80" s="60" t="str">
        <f>IF($AN$8="","",$AN$8)</f>
        <v>22.10.2015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28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Ministerstvo zemědělství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173" t="str">
        <f>IF($E$17="","",$E$17)</f>
        <v>Ing. Josef Kopal</v>
      </c>
      <c r="AN82" s="186"/>
      <c r="AO82" s="186"/>
      <c r="AP82" s="186"/>
      <c r="AQ82" s="25"/>
      <c r="AS82" s="189" t="s">
        <v>59</v>
      </c>
      <c r="AT82" s="190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37</v>
      </c>
      <c r="AJ83" s="24"/>
      <c r="AK83" s="24"/>
      <c r="AL83" s="24"/>
      <c r="AM83" s="173" t="str">
        <f>IF($E$20="","",$E$20)</f>
        <v>Mgr. Jiří Lábus</v>
      </c>
      <c r="AN83" s="186"/>
      <c r="AO83" s="186"/>
      <c r="AP83" s="186"/>
      <c r="AQ83" s="25"/>
      <c r="AS83" s="191"/>
      <c r="AT83" s="171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2"/>
      <c r="AT84" s="186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193" t="s">
        <v>60</v>
      </c>
      <c r="D85" s="183"/>
      <c r="E85" s="183"/>
      <c r="F85" s="183"/>
      <c r="G85" s="183"/>
      <c r="H85" s="35"/>
      <c r="I85" s="194" t="s">
        <v>61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94" t="s">
        <v>62</v>
      </c>
      <c r="AH85" s="183"/>
      <c r="AI85" s="183"/>
      <c r="AJ85" s="183"/>
      <c r="AK85" s="183"/>
      <c r="AL85" s="183"/>
      <c r="AM85" s="183"/>
      <c r="AN85" s="194" t="s">
        <v>63</v>
      </c>
      <c r="AO85" s="183"/>
      <c r="AP85" s="185"/>
      <c r="AQ85" s="25"/>
      <c r="AS85" s="65" t="s">
        <v>64</v>
      </c>
      <c r="AT85" s="66" t="s">
        <v>65</v>
      </c>
      <c r="AU85" s="66" t="s">
        <v>66</v>
      </c>
      <c r="AV85" s="66" t="s">
        <v>67</v>
      </c>
      <c r="AW85" s="66" t="s">
        <v>68</v>
      </c>
      <c r="AX85" s="66" t="s">
        <v>69</v>
      </c>
      <c r="AY85" s="66" t="s">
        <v>70</v>
      </c>
      <c r="AZ85" s="66" t="s">
        <v>71</v>
      </c>
      <c r="BA85" s="66" t="s">
        <v>72</v>
      </c>
      <c r="BB85" s="66" t="s">
        <v>73</v>
      </c>
      <c r="BC85" s="66" t="s">
        <v>74</v>
      </c>
      <c r="BD85" s="67" t="s">
        <v>75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76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02">
        <f>ROUND($AG$88,2)</f>
        <v>0</v>
      </c>
      <c r="AH87" s="203"/>
      <c r="AI87" s="203"/>
      <c r="AJ87" s="203"/>
      <c r="AK87" s="203"/>
      <c r="AL87" s="203"/>
      <c r="AM87" s="203"/>
      <c r="AN87" s="202">
        <f>ROUND(SUM($AG$87,$AT$87),2)</f>
        <v>0</v>
      </c>
      <c r="AO87" s="203"/>
      <c r="AP87" s="203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785.23223</v>
      </c>
      <c r="AV87" s="72">
        <f>ROUND($AZ$87*$L$28,2)</f>
        <v>0</v>
      </c>
      <c r="AW87" s="72">
        <f>ROUND($BA$87*$L$29,2)</f>
        <v>0</v>
      </c>
      <c r="AX87" s="72">
        <f>ROUND($BB$87*$L$28,2)</f>
        <v>0</v>
      </c>
      <c r="AY87" s="72">
        <f>ROUND($BC$87*$L$29,2)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77</v>
      </c>
      <c r="BT87" s="55" t="s">
        <v>78</v>
      </c>
      <c r="BU87" s="75" t="s">
        <v>79</v>
      </c>
      <c r="BV87" s="55" t="s">
        <v>80</v>
      </c>
      <c r="BW87" s="55" t="s">
        <v>81</v>
      </c>
      <c r="BX87" s="55" t="s">
        <v>82</v>
      </c>
    </row>
    <row r="88" spans="1:76" s="76" customFormat="1" ht="28.5" customHeight="1">
      <c r="A88" s="238" t="s">
        <v>420</v>
      </c>
      <c r="B88" s="77"/>
      <c r="C88" s="78"/>
      <c r="D88" s="197" t="s">
        <v>83</v>
      </c>
      <c r="E88" s="198"/>
      <c r="F88" s="198"/>
      <c r="G88" s="198"/>
      <c r="H88" s="198"/>
      <c r="I88" s="78"/>
      <c r="J88" s="197" t="s">
        <v>84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5">
        <f>'001 - Kanalizační přípojka'!$M$27</f>
        <v>0</v>
      </c>
      <c r="AH88" s="196"/>
      <c r="AI88" s="196"/>
      <c r="AJ88" s="196"/>
      <c r="AK88" s="196"/>
      <c r="AL88" s="196"/>
      <c r="AM88" s="196"/>
      <c r="AN88" s="195">
        <f>ROUND(SUM($AG$88,$AT$88),2)</f>
        <v>0</v>
      </c>
      <c r="AO88" s="196"/>
      <c r="AP88" s="196"/>
      <c r="AQ88" s="79"/>
      <c r="AS88" s="80">
        <f>'001 - Kanalizační přípojka'!$M$25</f>
        <v>0</v>
      </c>
      <c r="AT88" s="81">
        <f>ROUND(SUM($AV$88:$AW$88),2)</f>
        <v>0</v>
      </c>
      <c r="AU88" s="82">
        <f>'001 - Kanalizační přípojka'!$W$129</f>
        <v>785.2322289999997</v>
      </c>
      <c r="AV88" s="81">
        <f>'001 - Kanalizační přípojka'!$M$29</f>
        <v>0</v>
      </c>
      <c r="AW88" s="81">
        <f>'001 - Kanalizační přípojka'!$M$30</f>
        <v>0</v>
      </c>
      <c r="AX88" s="81">
        <f>'001 - Kanalizační přípojka'!$M$31</f>
        <v>0</v>
      </c>
      <c r="AY88" s="81">
        <f>'001 - Kanalizační přípojka'!$M$32</f>
        <v>0</v>
      </c>
      <c r="AZ88" s="81">
        <f>'001 - Kanalizační přípojka'!$H$29</f>
        <v>0</v>
      </c>
      <c r="BA88" s="81">
        <f>'001 - Kanalizační přípojka'!$H$30</f>
        <v>0</v>
      </c>
      <c r="BB88" s="81">
        <f>'001 - Kanalizační přípojka'!$H$31</f>
        <v>0</v>
      </c>
      <c r="BC88" s="81">
        <f>'001 - Kanalizační přípojka'!$H$32</f>
        <v>0</v>
      </c>
      <c r="BD88" s="83">
        <f>'001 - Kanalizační přípojka'!$H$33</f>
        <v>0</v>
      </c>
      <c r="BT88" s="76" t="s">
        <v>21</v>
      </c>
      <c r="BV88" s="76" t="s">
        <v>80</v>
      </c>
      <c r="BW88" s="76" t="s">
        <v>85</v>
      </c>
      <c r="BX88" s="76" t="s">
        <v>81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0" t="s">
        <v>86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02">
        <f>ROUND(SUM($AG$91:$AG$94),2)</f>
        <v>0</v>
      </c>
      <c r="AH90" s="186"/>
      <c r="AI90" s="186"/>
      <c r="AJ90" s="186"/>
      <c r="AK90" s="186"/>
      <c r="AL90" s="186"/>
      <c r="AM90" s="186"/>
      <c r="AN90" s="202">
        <f>ROUND(SUM($AN$91:$AN$94),2)</f>
        <v>0</v>
      </c>
      <c r="AO90" s="186"/>
      <c r="AP90" s="186"/>
      <c r="AQ90" s="25"/>
      <c r="AS90" s="65" t="s">
        <v>87</v>
      </c>
      <c r="AT90" s="66" t="s">
        <v>88</v>
      </c>
      <c r="AU90" s="66" t="s">
        <v>42</v>
      </c>
      <c r="AV90" s="67" t="s">
        <v>65</v>
      </c>
      <c r="AW90" s="68"/>
    </row>
    <row r="91" spans="2:89" s="6" customFormat="1" ht="21" customHeight="1">
      <c r="B91" s="23"/>
      <c r="C91" s="24"/>
      <c r="D91" s="84" t="s">
        <v>89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99">
        <f>ROUND($AG$87*$AS$91,2)</f>
        <v>0</v>
      </c>
      <c r="AH91" s="186"/>
      <c r="AI91" s="186"/>
      <c r="AJ91" s="186"/>
      <c r="AK91" s="186"/>
      <c r="AL91" s="186"/>
      <c r="AM91" s="186"/>
      <c r="AN91" s="200">
        <f>ROUND($AG$91+$AV$91,2)</f>
        <v>0</v>
      </c>
      <c r="AO91" s="186"/>
      <c r="AP91" s="186"/>
      <c r="AQ91" s="25"/>
      <c r="AS91" s="85">
        <v>0</v>
      </c>
      <c r="AT91" s="86" t="s">
        <v>90</v>
      </c>
      <c r="AU91" s="86" t="s">
        <v>43</v>
      </c>
      <c r="AV91" s="87">
        <f>ROUND(IF($AU$91="základní",$AG$91*$L$28,IF($AU$91="snížená",$AG$91*$L$29,0)),2)</f>
        <v>0</v>
      </c>
      <c r="BV91" s="6" t="s">
        <v>91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201" t="s">
        <v>92</v>
      </c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24"/>
      <c r="AD92" s="24"/>
      <c r="AE92" s="24"/>
      <c r="AF92" s="24"/>
      <c r="AG92" s="199">
        <f>$AG$87*$AS$92</f>
        <v>0</v>
      </c>
      <c r="AH92" s="186"/>
      <c r="AI92" s="186"/>
      <c r="AJ92" s="186"/>
      <c r="AK92" s="186"/>
      <c r="AL92" s="186"/>
      <c r="AM92" s="186"/>
      <c r="AN92" s="200">
        <f>$AG$92+$AV$92</f>
        <v>0</v>
      </c>
      <c r="AO92" s="186"/>
      <c r="AP92" s="186"/>
      <c r="AQ92" s="25"/>
      <c r="AS92" s="89">
        <v>0</v>
      </c>
      <c r="AT92" s="90" t="s">
        <v>90</v>
      </c>
      <c r="AU92" s="90" t="s">
        <v>43</v>
      </c>
      <c r="AV92" s="91">
        <f>ROUND(IF($AU$92="nulová",0,IF(OR($AU$92="základní",$AU$92="zákl. přenesená"),$AG$92*$L$28,$AG$92*$L$29)),2)</f>
        <v>0</v>
      </c>
      <c r="BV92" s="6" t="s">
        <v>93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201" t="s">
        <v>92</v>
      </c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24"/>
      <c r="AD93" s="24"/>
      <c r="AE93" s="24"/>
      <c r="AF93" s="24"/>
      <c r="AG93" s="199">
        <f>$AG$87*$AS$93</f>
        <v>0</v>
      </c>
      <c r="AH93" s="186"/>
      <c r="AI93" s="186"/>
      <c r="AJ93" s="186"/>
      <c r="AK93" s="186"/>
      <c r="AL93" s="186"/>
      <c r="AM93" s="186"/>
      <c r="AN93" s="200">
        <f>$AG$93+$AV$93</f>
        <v>0</v>
      </c>
      <c r="AO93" s="186"/>
      <c r="AP93" s="186"/>
      <c r="AQ93" s="25"/>
      <c r="AS93" s="89">
        <v>0</v>
      </c>
      <c r="AT93" s="90" t="s">
        <v>90</v>
      </c>
      <c r="AU93" s="90" t="s">
        <v>43</v>
      </c>
      <c r="AV93" s="91">
        <f>ROUND(IF($AU$93="nulová",0,IF(OR($AU$93="základní",$AU$93="zákl. přenesená"),$AG$93*$L$28,$AG$93*$L$29)),2)</f>
        <v>0</v>
      </c>
      <c r="BV93" s="6" t="s">
        <v>93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201" t="s">
        <v>92</v>
      </c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24"/>
      <c r="AD94" s="24"/>
      <c r="AE94" s="24"/>
      <c r="AF94" s="24"/>
      <c r="AG94" s="199">
        <f>$AG$87*$AS$94</f>
        <v>0</v>
      </c>
      <c r="AH94" s="186"/>
      <c r="AI94" s="186"/>
      <c r="AJ94" s="186"/>
      <c r="AK94" s="186"/>
      <c r="AL94" s="186"/>
      <c r="AM94" s="186"/>
      <c r="AN94" s="200">
        <f>$AG$94+$AV$94</f>
        <v>0</v>
      </c>
      <c r="AO94" s="186"/>
      <c r="AP94" s="186"/>
      <c r="AQ94" s="25"/>
      <c r="AS94" s="92">
        <v>0</v>
      </c>
      <c r="AT94" s="93" t="s">
        <v>90</v>
      </c>
      <c r="AU94" s="93" t="s">
        <v>43</v>
      </c>
      <c r="AV94" s="94">
        <f>ROUND(IF($AU$94="nulová",0,IF(OR($AU$94="základní",$AU$94="zákl. přenesená"),$AG$94*$L$28,$AG$94*$L$29)),2)</f>
        <v>0</v>
      </c>
      <c r="BV94" s="6" t="s">
        <v>93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94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204">
        <f>ROUND($AG$87+$AG$90,2)</f>
        <v>0</v>
      </c>
      <c r="AH96" s="205"/>
      <c r="AI96" s="205"/>
      <c r="AJ96" s="205"/>
      <c r="AK96" s="205"/>
      <c r="AL96" s="205"/>
      <c r="AM96" s="205"/>
      <c r="AN96" s="204">
        <f>ROUND($AN$87+$AN$90,2)</f>
        <v>0</v>
      </c>
      <c r="AO96" s="205"/>
      <c r="AP96" s="205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7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Kanalizační přípojka'!C2" tooltip="001 - Kanalizační přípojka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43"/>
      <c r="B1" s="240"/>
      <c r="C1" s="240"/>
      <c r="D1" s="241" t="s">
        <v>1</v>
      </c>
      <c r="E1" s="240"/>
      <c r="F1" s="242" t="s">
        <v>421</v>
      </c>
      <c r="G1" s="242"/>
      <c r="H1" s="244" t="s">
        <v>422</v>
      </c>
      <c r="I1" s="244"/>
      <c r="J1" s="244"/>
      <c r="K1" s="244"/>
      <c r="L1" s="242" t="s">
        <v>423</v>
      </c>
      <c r="M1" s="240"/>
      <c r="N1" s="240"/>
      <c r="O1" s="241" t="s">
        <v>95</v>
      </c>
      <c r="P1" s="240"/>
      <c r="Q1" s="240"/>
      <c r="R1" s="240"/>
      <c r="S1" s="242" t="s">
        <v>424</v>
      </c>
      <c r="T1" s="242"/>
      <c r="U1" s="243"/>
      <c r="V1" s="2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6" t="s">
        <v>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206" t="s">
        <v>5</v>
      </c>
      <c r="T2" s="167"/>
      <c r="U2" s="167"/>
      <c r="V2" s="167"/>
      <c r="W2" s="167"/>
      <c r="X2" s="167"/>
      <c r="Y2" s="167"/>
      <c r="Z2" s="167"/>
      <c r="AA2" s="167"/>
      <c r="AB2" s="167"/>
      <c r="AC2" s="167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68" t="s">
        <v>97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07" t="str">
        <f>'Rekapitulace stavby'!$K$6</f>
        <v>Splašková kanalizační přípojka pro objekt MZE, U Nisy 746/6a, Liberec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1"/>
      <c r="R6" s="12"/>
    </row>
    <row r="7" spans="2:18" s="6" customFormat="1" ht="37.5" customHeight="1">
      <c r="B7" s="23"/>
      <c r="C7" s="24"/>
      <c r="D7" s="17" t="s">
        <v>98</v>
      </c>
      <c r="E7" s="24"/>
      <c r="F7" s="174" t="s">
        <v>84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4"/>
      <c r="R7" s="25"/>
    </row>
    <row r="8" spans="2:18" s="6" customFormat="1" ht="15" customHeight="1">
      <c r="B8" s="23"/>
      <c r="C8" s="24"/>
      <c r="D8" s="18" t="s">
        <v>19</v>
      </c>
      <c r="E8" s="24"/>
      <c r="F8" s="16"/>
      <c r="G8" s="24"/>
      <c r="H8" s="24"/>
      <c r="I8" s="24"/>
      <c r="J8" s="24"/>
      <c r="K8" s="24"/>
      <c r="L8" s="24"/>
      <c r="M8" s="18" t="s">
        <v>20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22</v>
      </c>
      <c r="E9" s="24"/>
      <c r="F9" s="16" t="s">
        <v>23</v>
      </c>
      <c r="G9" s="24"/>
      <c r="H9" s="24"/>
      <c r="I9" s="24"/>
      <c r="J9" s="24"/>
      <c r="K9" s="24"/>
      <c r="L9" s="24"/>
      <c r="M9" s="18" t="s">
        <v>24</v>
      </c>
      <c r="N9" s="24"/>
      <c r="O9" s="208" t="str">
        <f>'Rekapitulace stavby'!$AN$8</f>
        <v>22.10.2015</v>
      </c>
      <c r="P9" s="186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28</v>
      </c>
      <c r="E11" s="24"/>
      <c r="F11" s="24"/>
      <c r="G11" s="24"/>
      <c r="H11" s="24"/>
      <c r="I11" s="24"/>
      <c r="J11" s="24"/>
      <c r="K11" s="24"/>
      <c r="L11" s="24"/>
      <c r="M11" s="18" t="s">
        <v>29</v>
      </c>
      <c r="N11" s="24"/>
      <c r="O11" s="173"/>
      <c r="P11" s="186"/>
      <c r="Q11" s="24"/>
      <c r="R11" s="25"/>
    </row>
    <row r="12" spans="2:18" s="6" customFormat="1" ht="18.75" customHeight="1">
      <c r="B12" s="23"/>
      <c r="C12" s="24"/>
      <c r="D12" s="24"/>
      <c r="E12" s="16" t="s">
        <v>30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73"/>
      <c r="P12" s="186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29</v>
      </c>
      <c r="N14" s="24"/>
      <c r="O14" s="209" t="str">
        <f>IF('Rekapitulace stavby'!$AN$13="","",'Rekapitulace stavby'!$AN$13)</f>
        <v>Vyplň údaj</v>
      </c>
      <c r="P14" s="186"/>
      <c r="Q14" s="24"/>
      <c r="R14" s="25"/>
    </row>
    <row r="15" spans="2:18" s="6" customFormat="1" ht="18.75" customHeight="1">
      <c r="B15" s="23"/>
      <c r="C15" s="24"/>
      <c r="D15" s="24"/>
      <c r="E15" s="209" t="str">
        <f>IF('Rekapitulace stavby'!$E$14="","",'Rekapitulace stavby'!$E$14)</f>
        <v>Vyplň údaj</v>
      </c>
      <c r="F15" s="186"/>
      <c r="G15" s="186"/>
      <c r="H15" s="186"/>
      <c r="I15" s="186"/>
      <c r="J15" s="186"/>
      <c r="K15" s="186"/>
      <c r="L15" s="186"/>
      <c r="M15" s="18" t="s">
        <v>31</v>
      </c>
      <c r="N15" s="24"/>
      <c r="O15" s="209" t="str">
        <f>IF('Rekapitulace stavby'!$AN$14="","",'Rekapitulace stavby'!$AN$14)</f>
        <v>Vyplň údaj</v>
      </c>
      <c r="P15" s="186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29</v>
      </c>
      <c r="N17" s="24"/>
      <c r="O17" s="173"/>
      <c r="P17" s="186"/>
      <c r="Q17" s="24"/>
      <c r="R17" s="25"/>
    </row>
    <row r="18" spans="2:18" s="6" customFormat="1" ht="18.75" customHeight="1">
      <c r="B18" s="23"/>
      <c r="C18" s="24"/>
      <c r="D18" s="24"/>
      <c r="E18" s="16" t="s">
        <v>35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73"/>
      <c r="P18" s="186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29</v>
      </c>
      <c r="N20" s="24"/>
      <c r="O20" s="173"/>
      <c r="P20" s="186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73"/>
      <c r="P21" s="186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6" customFormat="1" ht="15" customHeight="1">
      <c r="B24" s="23"/>
      <c r="C24" s="24"/>
      <c r="D24" s="96" t="s">
        <v>99</v>
      </c>
      <c r="E24" s="24"/>
      <c r="F24" s="24"/>
      <c r="G24" s="24"/>
      <c r="H24" s="24"/>
      <c r="I24" s="24"/>
      <c r="J24" s="24"/>
      <c r="K24" s="24"/>
      <c r="L24" s="24"/>
      <c r="M24" s="176">
        <f>$N$88</f>
        <v>0</v>
      </c>
      <c r="N24" s="186"/>
      <c r="O24" s="186"/>
      <c r="P24" s="186"/>
      <c r="Q24" s="24"/>
      <c r="R24" s="25"/>
    </row>
    <row r="25" spans="2:18" s="6" customFormat="1" ht="15" customHeight="1">
      <c r="B25" s="23"/>
      <c r="C25" s="24"/>
      <c r="D25" s="22" t="s">
        <v>89</v>
      </c>
      <c r="E25" s="24"/>
      <c r="F25" s="24"/>
      <c r="G25" s="24"/>
      <c r="H25" s="24"/>
      <c r="I25" s="24"/>
      <c r="J25" s="24"/>
      <c r="K25" s="24"/>
      <c r="L25" s="24"/>
      <c r="M25" s="176">
        <f>$N$104</f>
        <v>0</v>
      </c>
      <c r="N25" s="186"/>
      <c r="O25" s="186"/>
      <c r="P25" s="186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97" t="s">
        <v>41</v>
      </c>
      <c r="E27" s="24"/>
      <c r="F27" s="24"/>
      <c r="G27" s="24"/>
      <c r="H27" s="24"/>
      <c r="I27" s="24"/>
      <c r="J27" s="24"/>
      <c r="K27" s="24"/>
      <c r="L27" s="24"/>
      <c r="M27" s="210">
        <f>ROUND($M$24+$M$25,2)</f>
        <v>0</v>
      </c>
      <c r="N27" s="186"/>
      <c r="O27" s="186"/>
      <c r="P27" s="186"/>
      <c r="Q27" s="24"/>
      <c r="R27" s="25"/>
    </row>
    <row r="28" spans="2:18" s="6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6" customFormat="1" ht="15" customHeight="1">
      <c r="B29" s="23"/>
      <c r="C29" s="24"/>
      <c r="D29" s="29" t="s">
        <v>42</v>
      </c>
      <c r="E29" s="29" t="s">
        <v>43</v>
      </c>
      <c r="F29" s="30">
        <v>0.21</v>
      </c>
      <c r="G29" s="98" t="s">
        <v>44</v>
      </c>
      <c r="H29" s="211">
        <f>ROUND((((SUM($BE$104:$BE$111)+SUM($BE$129:$BE$299))+SUM($BE$300:$BE$301))),2)</f>
        <v>0</v>
      </c>
      <c r="I29" s="186"/>
      <c r="J29" s="186"/>
      <c r="K29" s="24"/>
      <c r="L29" s="24"/>
      <c r="M29" s="211">
        <f>ROUND((((SUM($BE$104:$BE$111)+SUM($BE$129:$BE$299))*$F$29)+SUM($BE$300:$BE$301)*$F$29),2)</f>
        <v>0</v>
      </c>
      <c r="N29" s="186"/>
      <c r="O29" s="186"/>
      <c r="P29" s="186"/>
      <c r="Q29" s="24"/>
      <c r="R29" s="25"/>
    </row>
    <row r="30" spans="2:18" s="6" customFormat="1" ht="15" customHeight="1">
      <c r="B30" s="23"/>
      <c r="C30" s="24"/>
      <c r="D30" s="24"/>
      <c r="E30" s="29" t="s">
        <v>45</v>
      </c>
      <c r="F30" s="30">
        <v>0.15</v>
      </c>
      <c r="G30" s="98" t="s">
        <v>44</v>
      </c>
      <c r="H30" s="211">
        <f>ROUND((((SUM($BF$104:$BF$111)+SUM($BF$129:$BF$299))+SUM($BF$300:$BF$301))),2)</f>
        <v>0</v>
      </c>
      <c r="I30" s="186"/>
      <c r="J30" s="186"/>
      <c r="K30" s="24"/>
      <c r="L30" s="24"/>
      <c r="M30" s="211">
        <f>ROUND((((SUM($BF$104:$BF$111)+SUM($BF$129:$BF$299))*$F$30)+SUM($BF$300:$BF$301)*$F$30),2)</f>
        <v>0</v>
      </c>
      <c r="N30" s="186"/>
      <c r="O30" s="186"/>
      <c r="P30" s="186"/>
      <c r="Q30" s="24"/>
      <c r="R30" s="25"/>
    </row>
    <row r="31" spans="2:18" s="6" customFormat="1" ht="15" customHeight="1" hidden="1">
      <c r="B31" s="23"/>
      <c r="C31" s="24"/>
      <c r="D31" s="24"/>
      <c r="E31" s="29" t="s">
        <v>46</v>
      </c>
      <c r="F31" s="30">
        <v>0.21</v>
      </c>
      <c r="G31" s="98" t="s">
        <v>44</v>
      </c>
      <c r="H31" s="211">
        <f>ROUND((((SUM($BG$104:$BG$111)+SUM($BG$129:$BG$299))+SUM($BG$300:$BG$301))),2)</f>
        <v>0</v>
      </c>
      <c r="I31" s="186"/>
      <c r="J31" s="186"/>
      <c r="K31" s="24"/>
      <c r="L31" s="24"/>
      <c r="M31" s="211">
        <v>0</v>
      </c>
      <c r="N31" s="186"/>
      <c r="O31" s="186"/>
      <c r="P31" s="186"/>
      <c r="Q31" s="24"/>
      <c r="R31" s="25"/>
    </row>
    <row r="32" spans="2:18" s="6" customFormat="1" ht="15" customHeight="1" hidden="1">
      <c r="B32" s="23"/>
      <c r="C32" s="24"/>
      <c r="D32" s="24"/>
      <c r="E32" s="29" t="s">
        <v>47</v>
      </c>
      <c r="F32" s="30">
        <v>0.15</v>
      </c>
      <c r="G32" s="98" t="s">
        <v>44</v>
      </c>
      <c r="H32" s="211">
        <f>ROUND((((SUM($BH$104:$BH$111)+SUM($BH$129:$BH$299))+SUM($BH$300:$BH$301))),2)</f>
        <v>0</v>
      </c>
      <c r="I32" s="186"/>
      <c r="J32" s="186"/>
      <c r="K32" s="24"/>
      <c r="L32" s="24"/>
      <c r="M32" s="211">
        <v>0</v>
      </c>
      <c r="N32" s="186"/>
      <c r="O32" s="186"/>
      <c r="P32" s="186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</v>
      </c>
      <c r="G33" s="98" t="s">
        <v>44</v>
      </c>
      <c r="H33" s="211">
        <f>ROUND((((SUM($BI$104:$BI$111)+SUM($BI$129:$BI$299))+SUM($BI$300:$BI$301))),2)</f>
        <v>0</v>
      </c>
      <c r="I33" s="186"/>
      <c r="J33" s="186"/>
      <c r="K33" s="24"/>
      <c r="L33" s="24"/>
      <c r="M33" s="211">
        <v>0</v>
      </c>
      <c r="N33" s="186"/>
      <c r="O33" s="186"/>
      <c r="P33" s="186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3"/>
      <c r="D35" s="34" t="s">
        <v>49</v>
      </c>
      <c r="E35" s="35"/>
      <c r="F35" s="35"/>
      <c r="G35" s="99" t="s">
        <v>50</v>
      </c>
      <c r="H35" s="36" t="s">
        <v>51</v>
      </c>
      <c r="I35" s="35"/>
      <c r="J35" s="35"/>
      <c r="K35" s="35"/>
      <c r="L35" s="184">
        <f>ROUND(SUM($M$27:$M$33),2)</f>
        <v>0</v>
      </c>
      <c r="M35" s="183"/>
      <c r="N35" s="183"/>
      <c r="O35" s="183"/>
      <c r="P35" s="185"/>
      <c r="Q35" s="33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</row>
    <row r="76" spans="2:21" s="6" customFormat="1" ht="37.5" customHeight="1">
      <c r="B76" s="23"/>
      <c r="C76" s="168" t="s">
        <v>100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16</v>
      </c>
      <c r="D78" s="24"/>
      <c r="E78" s="24"/>
      <c r="F78" s="207" t="str">
        <f>$F$6</f>
        <v>Splašková kanalizační přípojka pro objekt MZE, U Nisy 746/6a, Liberec</v>
      </c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24"/>
      <c r="R78" s="25"/>
      <c r="T78" s="24"/>
      <c r="U78" s="24"/>
    </row>
    <row r="79" spans="2:21" s="6" customFormat="1" ht="37.5" customHeight="1">
      <c r="B79" s="23"/>
      <c r="C79" s="57" t="s">
        <v>98</v>
      </c>
      <c r="D79" s="24"/>
      <c r="E79" s="24"/>
      <c r="F79" s="187" t="str">
        <f>$F$7</f>
        <v>Kanalizační přípojka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22</v>
      </c>
      <c r="D81" s="24"/>
      <c r="E81" s="24"/>
      <c r="F81" s="16" t="str">
        <f>$F$9</f>
        <v>Liberec, U Nisy 746/6a</v>
      </c>
      <c r="G81" s="24"/>
      <c r="H81" s="24"/>
      <c r="I81" s="24"/>
      <c r="J81" s="24"/>
      <c r="K81" s="18" t="s">
        <v>24</v>
      </c>
      <c r="L81" s="24"/>
      <c r="M81" s="212" t="str">
        <f>IF($O$9="","",$O$9)</f>
        <v>22.10.2015</v>
      </c>
      <c r="N81" s="186"/>
      <c r="O81" s="186"/>
      <c r="P81" s="186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28</v>
      </c>
      <c r="D83" s="24"/>
      <c r="E83" s="24"/>
      <c r="F83" s="16" t="str">
        <f>$E$12</f>
        <v>Ministerstvo zemědělství</v>
      </c>
      <c r="G83" s="24"/>
      <c r="H83" s="24"/>
      <c r="I83" s="24"/>
      <c r="J83" s="24"/>
      <c r="K83" s="18" t="s">
        <v>34</v>
      </c>
      <c r="L83" s="24"/>
      <c r="M83" s="173" t="str">
        <f>$E$18</f>
        <v>Ing. Josef Kopal</v>
      </c>
      <c r="N83" s="186"/>
      <c r="O83" s="186"/>
      <c r="P83" s="186"/>
      <c r="Q83" s="186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73" t="str">
        <f>$E$21</f>
        <v>Mgr. Jiří Lábus</v>
      </c>
      <c r="N84" s="186"/>
      <c r="O84" s="186"/>
      <c r="P84" s="186"/>
      <c r="Q84" s="186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3" t="s">
        <v>101</v>
      </c>
      <c r="D86" s="205"/>
      <c r="E86" s="205"/>
      <c r="F86" s="205"/>
      <c r="G86" s="205"/>
      <c r="H86" s="33"/>
      <c r="I86" s="33"/>
      <c r="J86" s="33"/>
      <c r="K86" s="33"/>
      <c r="L86" s="33"/>
      <c r="M86" s="33"/>
      <c r="N86" s="213" t="s">
        <v>102</v>
      </c>
      <c r="O86" s="186"/>
      <c r="P86" s="186"/>
      <c r="Q86" s="186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103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2">
        <f>ROUND($N$129,2)</f>
        <v>0</v>
      </c>
      <c r="O88" s="186"/>
      <c r="P88" s="186"/>
      <c r="Q88" s="186"/>
      <c r="R88" s="25"/>
      <c r="T88" s="24"/>
      <c r="U88" s="24"/>
      <c r="AU88" s="6" t="s">
        <v>104</v>
      </c>
    </row>
    <row r="89" spans="2:21" s="75" customFormat="1" ht="25.5" customHeight="1">
      <c r="B89" s="103"/>
      <c r="C89" s="104"/>
      <c r="D89" s="104" t="s">
        <v>105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14">
        <f>ROUND($N$130,2)</f>
        <v>0</v>
      </c>
      <c r="O89" s="215"/>
      <c r="P89" s="215"/>
      <c r="Q89" s="215"/>
      <c r="R89" s="105"/>
      <c r="T89" s="104"/>
      <c r="U89" s="104"/>
    </row>
    <row r="90" spans="2:21" s="106" customFormat="1" ht="21" customHeight="1">
      <c r="B90" s="107"/>
      <c r="C90" s="84"/>
      <c r="D90" s="84" t="s">
        <v>106</v>
      </c>
      <c r="E90" s="84"/>
      <c r="F90" s="84"/>
      <c r="G90" s="84"/>
      <c r="H90" s="84"/>
      <c r="I90" s="84"/>
      <c r="J90" s="84"/>
      <c r="K90" s="84"/>
      <c r="L90" s="84"/>
      <c r="M90" s="84"/>
      <c r="N90" s="200">
        <f>ROUND($N$131,2)</f>
        <v>0</v>
      </c>
      <c r="O90" s="216"/>
      <c r="P90" s="216"/>
      <c r="Q90" s="216"/>
      <c r="R90" s="108"/>
      <c r="T90" s="84"/>
      <c r="U90" s="84"/>
    </row>
    <row r="91" spans="2:21" s="106" customFormat="1" ht="21" customHeight="1">
      <c r="B91" s="107"/>
      <c r="C91" s="84"/>
      <c r="D91" s="84" t="s">
        <v>107</v>
      </c>
      <c r="E91" s="84"/>
      <c r="F91" s="84"/>
      <c r="G91" s="84"/>
      <c r="H91" s="84"/>
      <c r="I91" s="84"/>
      <c r="J91" s="84"/>
      <c r="K91" s="84"/>
      <c r="L91" s="84"/>
      <c r="M91" s="84"/>
      <c r="N91" s="200">
        <f>ROUND($N$186,2)</f>
        <v>0</v>
      </c>
      <c r="O91" s="216"/>
      <c r="P91" s="216"/>
      <c r="Q91" s="216"/>
      <c r="R91" s="108"/>
      <c r="T91" s="84"/>
      <c r="U91" s="84"/>
    </row>
    <row r="92" spans="2:21" s="106" customFormat="1" ht="21" customHeight="1">
      <c r="B92" s="107"/>
      <c r="C92" s="84"/>
      <c r="D92" s="84" t="s">
        <v>108</v>
      </c>
      <c r="E92" s="84"/>
      <c r="F92" s="84"/>
      <c r="G92" s="84"/>
      <c r="H92" s="84"/>
      <c r="I92" s="84"/>
      <c r="J92" s="84"/>
      <c r="K92" s="84"/>
      <c r="L92" s="84"/>
      <c r="M92" s="84"/>
      <c r="N92" s="200">
        <f>ROUND($N$189,2)</f>
        <v>0</v>
      </c>
      <c r="O92" s="216"/>
      <c r="P92" s="216"/>
      <c r="Q92" s="216"/>
      <c r="R92" s="108"/>
      <c r="T92" s="84"/>
      <c r="U92" s="84"/>
    </row>
    <row r="93" spans="2:21" s="106" customFormat="1" ht="21" customHeight="1">
      <c r="B93" s="107"/>
      <c r="C93" s="84"/>
      <c r="D93" s="84" t="s">
        <v>109</v>
      </c>
      <c r="E93" s="84"/>
      <c r="F93" s="84"/>
      <c r="G93" s="84"/>
      <c r="H93" s="84"/>
      <c r="I93" s="84"/>
      <c r="J93" s="84"/>
      <c r="K93" s="84"/>
      <c r="L93" s="84"/>
      <c r="M93" s="84"/>
      <c r="N93" s="200">
        <f>ROUND($N$223,2)</f>
        <v>0</v>
      </c>
      <c r="O93" s="216"/>
      <c r="P93" s="216"/>
      <c r="Q93" s="216"/>
      <c r="R93" s="108"/>
      <c r="T93" s="84"/>
      <c r="U93" s="84"/>
    </row>
    <row r="94" spans="2:21" s="106" customFormat="1" ht="21" customHeight="1">
      <c r="B94" s="107"/>
      <c r="C94" s="84"/>
      <c r="D94" s="84" t="s">
        <v>110</v>
      </c>
      <c r="E94" s="84"/>
      <c r="F94" s="84"/>
      <c r="G94" s="84"/>
      <c r="H94" s="84"/>
      <c r="I94" s="84"/>
      <c r="J94" s="84"/>
      <c r="K94" s="84"/>
      <c r="L94" s="84"/>
      <c r="M94" s="84"/>
      <c r="N94" s="200">
        <f>ROUND($N$249,2)</f>
        <v>0</v>
      </c>
      <c r="O94" s="216"/>
      <c r="P94" s="216"/>
      <c r="Q94" s="216"/>
      <c r="R94" s="108"/>
      <c r="T94" s="84"/>
      <c r="U94" s="84"/>
    </row>
    <row r="95" spans="2:21" s="106" customFormat="1" ht="21" customHeight="1">
      <c r="B95" s="107"/>
      <c r="C95" s="84"/>
      <c r="D95" s="84" t="s">
        <v>111</v>
      </c>
      <c r="E95" s="84"/>
      <c r="F95" s="84"/>
      <c r="G95" s="84"/>
      <c r="H95" s="84"/>
      <c r="I95" s="84"/>
      <c r="J95" s="84"/>
      <c r="K95" s="84"/>
      <c r="L95" s="84"/>
      <c r="M95" s="84"/>
      <c r="N95" s="200">
        <f>ROUND($N$266,2)</f>
        <v>0</v>
      </c>
      <c r="O95" s="216"/>
      <c r="P95" s="216"/>
      <c r="Q95" s="216"/>
      <c r="R95" s="108"/>
      <c r="T95" s="84"/>
      <c r="U95" s="84"/>
    </row>
    <row r="96" spans="2:21" s="106" customFormat="1" ht="21" customHeight="1">
      <c r="B96" s="107"/>
      <c r="C96" s="84"/>
      <c r="D96" s="84" t="s">
        <v>112</v>
      </c>
      <c r="E96" s="84"/>
      <c r="F96" s="84"/>
      <c r="G96" s="84"/>
      <c r="H96" s="84"/>
      <c r="I96" s="84"/>
      <c r="J96" s="84"/>
      <c r="K96" s="84"/>
      <c r="L96" s="84"/>
      <c r="M96" s="84"/>
      <c r="N96" s="200">
        <f>ROUND($N$271,2)</f>
        <v>0</v>
      </c>
      <c r="O96" s="216"/>
      <c r="P96" s="216"/>
      <c r="Q96" s="216"/>
      <c r="R96" s="108"/>
      <c r="T96" s="84"/>
      <c r="U96" s="84"/>
    </row>
    <row r="97" spans="2:21" s="75" customFormat="1" ht="25.5" customHeight="1">
      <c r="B97" s="103"/>
      <c r="C97" s="104"/>
      <c r="D97" s="104" t="s">
        <v>113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14">
        <f>ROUND($N$273,2)</f>
        <v>0</v>
      </c>
      <c r="O97" s="215"/>
      <c r="P97" s="215"/>
      <c r="Q97" s="215"/>
      <c r="R97" s="105"/>
      <c r="T97" s="104"/>
      <c r="U97" s="104"/>
    </row>
    <row r="98" spans="2:21" s="106" customFormat="1" ht="21" customHeight="1">
      <c r="B98" s="107"/>
      <c r="C98" s="84"/>
      <c r="D98" s="84" t="s">
        <v>114</v>
      </c>
      <c r="E98" s="84"/>
      <c r="F98" s="84"/>
      <c r="G98" s="84"/>
      <c r="H98" s="84"/>
      <c r="I98" s="84"/>
      <c r="J98" s="84"/>
      <c r="K98" s="84"/>
      <c r="L98" s="84"/>
      <c r="M98" s="84"/>
      <c r="N98" s="200">
        <f>ROUND($N$274,2)</f>
        <v>0</v>
      </c>
      <c r="O98" s="216"/>
      <c r="P98" s="216"/>
      <c r="Q98" s="216"/>
      <c r="R98" s="108"/>
      <c r="T98" s="84"/>
      <c r="U98" s="84"/>
    </row>
    <row r="99" spans="2:21" s="106" customFormat="1" ht="21" customHeight="1">
      <c r="B99" s="107"/>
      <c r="C99" s="84"/>
      <c r="D99" s="84" t="s">
        <v>115</v>
      </c>
      <c r="E99" s="84"/>
      <c r="F99" s="84"/>
      <c r="G99" s="84"/>
      <c r="H99" s="84"/>
      <c r="I99" s="84"/>
      <c r="J99" s="84"/>
      <c r="K99" s="84"/>
      <c r="L99" s="84"/>
      <c r="M99" s="84"/>
      <c r="N99" s="200">
        <f>ROUND($N$280,2)</f>
        <v>0</v>
      </c>
      <c r="O99" s="216"/>
      <c r="P99" s="216"/>
      <c r="Q99" s="216"/>
      <c r="R99" s="108"/>
      <c r="T99" s="84"/>
      <c r="U99" s="84"/>
    </row>
    <row r="100" spans="2:21" s="106" customFormat="1" ht="21" customHeight="1">
      <c r="B100" s="107"/>
      <c r="C100" s="84"/>
      <c r="D100" s="84" t="s">
        <v>116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200">
        <f>ROUND($N$286,2)</f>
        <v>0</v>
      </c>
      <c r="O100" s="216"/>
      <c r="P100" s="216"/>
      <c r="Q100" s="216"/>
      <c r="R100" s="108"/>
      <c r="T100" s="84"/>
      <c r="U100" s="84"/>
    </row>
    <row r="101" spans="2:21" s="106" customFormat="1" ht="21" customHeight="1">
      <c r="B101" s="107"/>
      <c r="C101" s="84"/>
      <c r="D101" s="84" t="s">
        <v>117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200">
        <f>ROUND($N$293,2)</f>
        <v>0</v>
      </c>
      <c r="O101" s="216"/>
      <c r="P101" s="216"/>
      <c r="Q101" s="216"/>
      <c r="R101" s="108"/>
      <c r="T101" s="84"/>
      <c r="U101" s="84"/>
    </row>
    <row r="102" spans="2:21" s="106" customFormat="1" ht="21" customHeight="1">
      <c r="B102" s="107"/>
      <c r="C102" s="84"/>
      <c r="D102" s="84" t="s">
        <v>118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200">
        <f>ROUND($N$298,2)</f>
        <v>0</v>
      </c>
      <c r="O102" s="216"/>
      <c r="P102" s="216"/>
      <c r="Q102" s="216"/>
      <c r="R102" s="108"/>
      <c r="T102" s="84"/>
      <c r="U102" s="84"/>
    </row>
    <row r="103" spans="2:21" s="6" customFormat="1" ht="22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70" t="s">
        <v>119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02">
        <f>ROUND($N$105+$N$106+$N$107+$N$108+$N$109+$N$110,2)</f>
        <v>0</v>
      </c>
      <c r="O104" s="186"/>
      <c r="P104" s="186"/>
      <c r="Q104" s="186"/>
      <c r="R104" s="25"/>
      <c r="T104" s="109"/>
      <c r="U104" s="110" t="s">
        <v>42</v>
      </c>
    </row>
    <row r="105" spans="2:62" s="6" customFormat="1" ht="18.75" customHeight="1">
      <c r="B105" s="23"/>
      <c r="C105" s="24"/>
      <c r="D105" s="201" t="s">
        <v>120</v>
      </c>
      <c r="E105" s="186"/>
      <c r="F105" s="186"/>
      <c r="G105" s="186"/>
      <c r="H105" s="186"/>
      <c r="I105" s="24"/>
      <c r="J105" s="24"/>
      <c r="K105" s="24"/>
      <c r="L105" s="24"/>
      <c r="M105" s="24"/>
      <c r="N105" s="199">
        <f>ROUND($N$88*$T$105,2)</f>
        <v>0</v>
      </c>
      <c r="O105" s="186"/>
      <c r="P105" s="186"/>
      <c r="Q105" s="186"/>
      <c r="R105" s="25"/>
      <c r="T105" s="111"/>
      <c r="U105" s="112" t="s">
        <v>43</v>
      </c>
      <c r="AY105" s="6" t="s">
        <v>121</v>
      </c>
      <c r="BE105" s="88">
        <f>IF($U$105="základní",$N$105,0)</f>
        <v>0</v>
      </c>
      <c r="BF105" s="88">
        <f>IF($U$105="snížená",$N$105,0)</f>
        <v>0</v>
      </c>
      <c r="BG105" s="88">
        <f>IF($U$105="zákl. přenesená",$N$105,0)</f>
        <v>0</v>
      </c>
      <c r="BH105" s="88">
        <f>IF($U$105="sníž. přenesená",$N$105,0)</f>
        <v>0</v>
      </c>
      <c r="BI105" s="88">
        <f>IF($U$105="nulová",$N$105,0)</f>
        <v>0</v>
      </c>
      <c r="BJ105" s="6" t="s">
        <v>21</v>
      </c>
    </row>
    <row r="106" spans="2:62" s="6" customFormat="1" ht="18.75" customHeight="1">
      <c r="B106" s="23"/>
      <c r="C106" s="24"/>
      <c r="D106" s="201" t="s">
        <v>122</v>
      </c>
      <c r="E106" s="186"/>
      <c r="F106" s="186"/>
      <c r="G106" s="186"/>
      <c r="H106" s="186"/>
      <c r="I106" s="24"/>
      <c r="J106" s="24"/>
      <c r="K106" s="24"/>
      <c r="L106" s="24"/>
      <c r="M106" s="24"/>
      <c r="N106" s="199">
        <f>ROUND($N$88*$T$106,2)</f>
        <v>0</v>
      </c>
      <c r="O106" s="186"/>
      <c r="P106" s="186"/>
      <c r="Q106" s="186"/>
      <c r="R106" s="25"/>
      <c r="T106" s="111"/>
      <c r="U106" s="112" t="s">
        <v>43</v>
      </c>
      <c r="AY106" s="6" t="s">
        <v>121</v>
      </c>
      <c r="BE106" s="88">
        <f>IF($U$106="základní",$N$106,0)</f>
        <v>0</v>
      </c>
      <c r="BF106" s="88">
        <f>IF($U$106="snížená",$N$106,0)</f>
        <v>0</v>
      </c>
      <c r="BG106" s="88">
        <f>IF($U$106="zákl. přenesená",$N$106,0)</f>
        <v>0</v>
      </c>
      <c r="BH106" s="88">
        <f>IF($U$106="sníž. přenesená",$N$106,0)</f>
        <v>0</v>
      </c>
      <c r="BI106" s="88">
        <f>IF($U$106="nulová",$N$106,0)</f>
        <v>0</v>
      </c>
      <c r="BJ106" s="6" t="s">
        <v>21</v>
      </c>
    </row>
    <row r="107" spans="2:62" s="6" customFormat="1" ht="18.75" customHeight="1">
      <c r="B107" s="23"/>
      <c r="C107" s="24"/>
      <c r="D107" s="201" t="s">
        <v>123</v>
      </c>
      <c r="E107" s="186"/>
      <c r="F107" s="186"/>
      <c r="G107" s="186"/>
      <c r="H107" s="186"/>
      <c r="I107" s="24"/>
      <c r="J107" s="24"/>
      <c r="K107" s="24"/>
      <c r="L107" s="24"/>
      <c r="M107" s="24"/>
      <c r="N107" s="199">
        <f>ROUND($N$88*$T$107,2)</f>
        <v>0</v>
      </c>
      <c r="O107" s="186"/>
      <c r="P107" s="186"/>
      <c r="Q107" s="186"/>
      <c r="R107" s="25"/>
      <c r="T107" s="111"/>
      <c r="U107" s="112" t="s">
        <v>43</v>
      </c>
      <c r="AY107" s="6" t="s">
        <v>121</v>
      </c>
      <c r="BE107" s="88">
        <f>IF($U$107="základní",$N$107,0)</f>
        <v>0</v>
      </c>
      <c r="BF107" s="88">
        <f>IF($U$107="snížená",$N$107,0)</f>
        <v>0</v>
      </c>
      <c r="BG107" s="88">
        <f>IF($U$107="zákl. přenesená",$N$107,0)</f>
        <v>0</v>
      </c>
      <c r="BH107" s="88">
        <f>IF($U$107="sníž. přenesená",$N$107,0)</f>
        <v>0</v>
      </c>
      <c r="BI107" s="88">
        <f>IF($U$107="nulová",$N$107,0)</f>
        <v>0</v>
      </c>
      <c r="BJ107" s="6" t="s">
        <v>21</v>
      </c>
    </row>
    <row r="108" spans="2:62" s="6" customFormat="1" ht="18.75" customHeight="1">
      <c r="B108" s="23"/>
      <c r="C108" s="24"/>
      <c r="D108" s="201" t="s">
        <v>124</v>
      </c>
      <c r="E108" s="186"/>
      <c r="F108" s="186"/>
      <c r="G108" s="186"/>
      <c r="H108" s="186"/>
      <c r="I108" s="24"/>
      <c r="J108" s="24"/>
      <c r="K108" s="24"/>
      <c r="L108" s="24"/>
      <c r="M108" s="24"/>
      <c r="N108" s="199">
        <f>ROUND($N$88*$T$108,2)</f>
        <v>0</v>
      </c>
      <c r="O108" s="186"/>
      <c r="P108" s="186"/>
      <c r="Q108" s="186"/>
      <c r="R108" s="25"/>
      <c r="T108" s="111"/>
      <c r="U108" s="112" t="s">
        <v>43</v>
      </c>
      <c r="AY108" s="6" t="s">
        <v>121</v>
      </c>
      <c r="BE108" s="88">
        <f>IF($U$108="základní",$N$108,0)</f>
        <v>0</v>
      </c>
      <c r="BF108" s="88">
        <f>IF($U$108="snížená",$N$108,0)</f>
        <v>0</v>
      </c>
      <c r="BG108" s="88">
        <f>IF($U$108="zákl. přenesená",$N$108,0)</f>
        <v>0</v>
      </c>
      <c r="BH108" s="88">
        <f>IF($U$108="sníž. přenesená",$N$108,0)</f>
        <v>0</v>
      </c>
      <c r="BI108" s="88">
        <f>IF($U$108="nulová",$N$108,0)</f>
        <v>0</v>
      </c>
      <c r="BJ108" s="6" t="s">
        <v>21</v>
      </c>
    </row>
    <row r="109" spans="2:62" s="6" customFormat="1" ht="18.75" customHeight="1">
      <c r="B109" s="23"/>
      <c r="C109" s="24"/>
      <c r="D109" s="201" t="s">
        <v>125</v>
      </c>
      <c r="E109" s="186"/>
      <c r="F109" s="186"/>
      <c r="G109" s="186"/>
      <c r="H109" s="186"/>
      <c r="I109" s="24"/>
      <c r="J109" s="24"/>
      <c r="K109" s="24"/>
      <c r="L109" s="24"/>
      <c r="M109" s="24"/>
      <c r="N109" s="199">
        <f>ROUND($N$88*$T$109,2)</f>
        <v>0</v>
      </c>
      <c r="O109" s="186"/>
      <c r="P109" s="186"/>
      <c r="Q109" s="186"/>
      <c r="R109" s="25"/>
      <c r="T109" s="111"/>
      <c r="U109" s="112" t="s">
        <v>43</v>
      </c>
      <c r="AY109" s="6" t="s">
        <v>121</v>
      </c>
      <c r="BE109" s="88">
        <f>IF($U$109="základní",$N$109,0)</f>
        <v>0</v>
      </c>
      <c r="BF109" s="88">
        <f>IF($U$109="snížená",$N$109,0)</f>
        <v>0</v>
      </c>
      <c r="BG109" s="88">
        <f>IF($U$109="zákl. přenesená",$N$109,0)</f>
        <v>0</v>
      </c>
      <c r="BH109" s="88">
        <f>IF($U$109="sníž. přenesená",$N$109,0)</f>
        <v>0</v>
      </c>
      <c r="BI109" s="88">
        <f>IF($U$109="nulová",$N$109,0)</f>
        <v>0</v>
      </c>
      <c r="BJ109" s="6" t="s">
        <v>21</v>
      </c>
    </row>
    <row r="110" spans="2:62" s="6" customFormat="1" ht="18.75" customHeight="1">
      <c r="B110" s="23"/>
      <c r="C110" s="24"/>
      <c r="D110" s="84" t="s">
        <v>126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199">
        <f>ROUND($N$88*$T$110,2)</f>
        <v>0</v>
      </c>
      <c r="O110" s="186"/>
      <c r="P110" s="186"/>
      <c r="Q110" s="186"/>
      <c r="R110" s="25"/>
      <c r="T110" s="113"/>
      <c r="U110" s="114" t="s">
        <v>43</v>
      </c>
      <c r="AY110" s="6" t="s">
        <v>127</v>
      </c>
      <c r="BE110" s="88">
        <f>IF($U$110="základní",$N$110,0)</f>
        <v>0</v>
      </c>
      <c r="BF110" s="88">
        <f>IF($U$110="snížená",$N$110,0)</f>
        <v>0</v>
      </c>
      <c r="BG110" s="88">
        <f>IF($U$110="zákl. přenesená",$N$110,0)</f>
        <v>0</v>
      </c>
      <c r="BH110" s="88">
        <f>IF($U$110="sníž. přenesená",$N$110,0)</f>
        <v>0</v>
      </c>
      <c r="BI110" s="88">
        <f>IF($U$110="nulová",$N$110,0)</f>
        <v>0</v>
      </c>
      <c r="BJ110" s="6" t="s">
        <v>21</v>
      </c>
    </row>
    <row r="111" spans="2:21" s="6" customFormat="1" ht="14.2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95" t="s">
        <v>94</v>
      </c>
      <c r="D112" s="33"/>
      <c r="E112" s="33"/>
      <c r="F112" s="33"/>
      <c r="G112" s="33"/>
      <c r="H112" s="33"/>
      <c r="I112" s="33"/>
      <c r="J112" s="33"/>
      <c r="K112" s="33"/>
      <c r="L112" s="204">
        <f>ROUND(SUM($N$88+$N$104),2)</f>
        <v>0</v>
      </c>
      <c r="M112" s="205"/>
      <c r="N112" s="205"/>
      <c r="O112" s="205"/>
      <c r="P112" s="205"/>
      <c r="Q112" s="205"/>
      <c r="R112" s="25"/>
      <c r="T112" s="24"/>
      <c r="U112" s="24"/>
    </row>
    <row r="113" spans="2:21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  <c r="T113" s="24"/>
      <c r="U113" s="24"/>
    </row>
    <row r="114" ht="14.25" customHeight="1">
      <c r="N114" s="1"/>
    </row>
    <row r="115" ht="14.25" customHeight="1">
      <c r="N115" s="1"/>
    </row>
    <row r="116" ht="14.25" customHeight="1">
      <c r="N116" s="1"/>
    </row>
    <row r="117" spans="2:18" s="6" customFormat="1" ht="7.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6" customFormat="1" ht="37.5" customHeight="1">
      <c r="B118" s="23"/>
      <c r="C118" s="168" t="s">
        <v>128</v>
      </c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30.75" customHeight="1">
      <c r="B120" s="23"/>
      <c r="C120" s="18" t="s">
        <v>16</v>
      </c>
      <c r="D120" s="24"/>
      <c r="E120" s="24"/>
      <c r="F120" s="207" t="str">
        <f>$F$6</f>
        <v>Splašková kanalizační přípojka pro objekt MZE, U Nisy 746/6a, Liberec</v>
      </c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24"/>
      <c r="R120" s="25"/>
    </row>
    <row r="121" spans="2:18" s="6" customFormat="1" ht="37.5" customHeight="1">
      <c r="B121" s="23"/>
      <c r="C121" s="57" t="s">
        <v>98</v>
      </c>
      <c r="D121" s="24"/>
      <c r="E121" s="24"/>
      <c r="F121" s="187" t="str">
        <f>$F$7</f>
        <v>Kanalizační přípojka</v>
      </c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24"/>
      <c r="R121" s="25"/>
    </row>
    <row r="122" spans="2:18" s="6" customFormat="1" ht="7.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18" s="6" customFormat="1" ht="18.75" customHeight="1">
      <c r="B123" s="23"/>
      <c r="C123" s="18" t="s">
        <v>22</v>
      </c>
      <c r="D123" s="24"/>
      <c r="E123" s="24"/>
      <c r="F123" s="16" t="str">
        <f>$F$9</f>
        <v>Liberec, U Nisy 746/6a</v>
      </c>
      <c r="G123" s="24"/>
      <c r="H123" s="24"/>
      <c r="I123" s="24"/>
      <c r="J123" s="24"/>
      <c r="K123" s="18" t="s">
        <v>24</v>
      </c>
      <c r="L123" s="24"/>
      <c r="M123" s="212" t="str">
        <f>IF($O$9="","",$O$9)</f>
        <v>22.10.2015</v>
      </c>
      <c r="N123" s="186"/>
      <c r="O123" s="186"/>
      <c r="P123" s="186"/>
      <c r="Q123" s="24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15.75" customHeight="1">
      <c r="B125" s="23"/>
      <c r="C125" s="18" t="s">
        <v>28</v>
      </c>
      <c r="D125" s="24"/>
      <c r="E125" s="24"/>
      <c r="F125" s="16" t="str">
        <f>$E$12</f>
        <v>Ministerstvo zemědělství</v>
      </c>
      <c r="G125" s="24"/>
      <c r="H125" s="24"/>
      <c r="I125" s="24"/>
      <c r="J125" s="24"/>
      <c r="K125" s="18" t="s">
        <v>34</v>
      </c>
      <c r="L125" s="24"/>
      <c r="M125" s="173" t="str">
        <f>$E$18</f>
        <v>Ing. Josef Kopal</v>
      </c>
      <c r="N125" s="186"/>
      <c r="O125" s="186"/>
      <c r="P125" s="186"/>
      <c r="Q125" s="186"/>
      <c r="R125" s="25"/>
    </row>
    <row r="126" spans="2:18" s="6" customFormat="1" ht="15" customHeight="1">
      <c r="B126" s="23"/>
      <c r="C126" s="18" t="s">
        <v>32</v>
      </c>
      <c r="D126" s="24"/>
      <c r="E126" s="24"/>
      <c r="F126" s="16" t="str">
        <f>IF($E$15="","",$E$15)</f>
        <v>Vyplň údaj</v>
      </c>
      <c r="G126" s="24"/>
      <c r="H126" s="24"/>
      <c r="I126" s="24"/>
      <c r="J126" s="24"/>
      <c r="K126" s="18" t="s">
        <v>37</v>
      </c>
      <c r="L126" s="24"/>
      <c r="M126" s="173" t="str">
        <f>$E$21</f>
        <v>Mgr. Jiří Lábus</v>
      </c>
      <c r="N126" s="186"/>
      <c r="O126" s="186"/>
      <c r="P126" s="186"/>
      <c r="Q126" s="186"/>
      <c r="R126" s="25"/>
    </row>
    <row r="127" spans="2:18" s="6" customFormat="1" ht="11.2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27" s="115" customFormat="1" ht="30" customHeight="1">
      <c r="B128" s="116"/>
      <c r="C128" s="117" t="s">
        <v>129</v>
      </c>
      <c r="D128" s="118" t="s">
        <v>130</v>
      </c>
      <c r="E128" s="118" t="s">
        <v>60</v>
      </c>
      <c r="F128" s="217" t="s">
        <v>131</v>
      </c>
      <c r="G128" s="218"/>
      <c r="H128" s="218"/>
      <c r="I128" s="218"/>
      <c r="J128" s="118" t="s">
        <v>132</v>
      </c>
      <c r="K128" s="118" t="s">
        <v>133</v>
      </c>
      <c r="L128" s="217" t="s">
        <v>134</v>
      </c>
      <c r="M128" s="218"/>
      <c r="N128" s="217" t="s">
        <v>135</v>
      </c>
      <c r="O128" s="218"/>
      <c r="P128" s="218"/>
      <c r="Q128" s="219"/>
      <c r="R128" s="119"/>
      <c r="T128" s="65" t="s">
        <v>136</v>
      </c>
      <c r="U128" s="66" t="s">
        <v>42</v>
      </c>
      <c r="V128" s="66" t="s">
        <v>137</v>
      </c>
      <c r="W128" s="66" t="s">
        <v>138</v>
      </c>
      <c r="X128" s="66" t="s">
        <v>139</v>
      </c>
      <c r="Y128" s="66" t="s">
        <v>140</v>
      </c>
      <c r="Z128" s="66" t="s">
        <v>141</v>
      </c>
      <c r="AA128" s="67" t="s">
        <v>142</v>
      </c>
    </row>
    <row r="129" spans="2:63" s="6" customFormat="1" ht="30" customHeight="1">
      <c r="B129" s="23"/>
      <c r="C129" s="70" t="s">
        <v>99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34">
        <f>$BK$129</f>
        <v>0</v>
      </c>
      <c r="O129" s="186"/>
      <c r="P129" s="186"/>
      <c r="Q129" s="186"/>
      <c r="R129" s="25"/>
      <c r="T129" s="69"/>
      <c r="U129" s="38"/>
      <c r="V129" s="38"/>
      <c r="W129" s="120">
        <f>$W$130+$W$273+$W$300</f>
        <v>785.2322289999997</v>
      </c>
      <c r="X129" s="38"/>
      <c r="Y129" s="120">
        <f>$Y$130+$Y$273+$Y$300</f>
        <v>68.13913050000001</v>
      </c>
      <c r="Z129" s="38"/>
      <c r="AA129" s="121">
        <f>$AA$130+$AA$273+$AA$300</f>
        <v>7.696949999999999</v>
      </c>
      <c r="AT129" s="6" t="s">
        <v>77</v>
      </c>
      <c r="AU129" s="6" t="s">
        <v>104</v>
      </c>
      <c r="BK129" s="122">
        <f>$BK$130+$BK$273+$BK$300</f>
        <v>0</v>
      </c>
    </row>
    <row r="130" spans="2:63" s="123" customFormat="1" ht="37.5" customHeight="1">
      <c r="B130" s="124"/>
      <c r="C130" s="125"/>
      <c r="D130" s="126" t="s">
        <v>105</v>
      </c>
      <c r="E130" s="125"/>
      <c r="F130" s="125"/>
      <c r="G130" s="125"/>
      <c r="H130" s="125"/>
      <c r="I130" s="125"/>
      <c r="J130" s="125"/>
      <c r="K130" s="125"/>
      <c r="L130" s="125"/>
      <c r="M130" s="125"/>
      <c r="N130" s="235">
        <f>$BK$130</f>
        <v>0</v>
      </c>
      <c r="O130" s="236"/>
      <c r="P130" s="236"/>
      <c r="Q130" s="236"/>
      <c r="R130" s="127"/>
      <c r="T130" s="128"/>
      <c r="U130" s="125"/>
      <c r="V130" s="125"/>
      <c r="W130" s="129">
        <f>$W$131+$W$186+$W$189+$W$223+$W$249+$W$266+$W$271</f>
        <v>785.2322289999997</v>
      </c>
      <c r="X130" s="125"/>
      <c r="Y130" s="129">
        <f>$Y$131+$Y$186+$Y$189+$Y$223+$Y$249+$Y$266+$Y$271</f>
        <v>68.13913050000001</v>
      </c>
      <c r="Z130" s="125"/>
      <c r="AA130" s="130">
        <f>$AA$131+$AA$186+$AA$189+$AA$223+$AA$249+$AA$266+$AA$271</f>
        <v>7.696949999999999</v>
      </c>
      <c r="AR130" s="131" t="s">
        <v>21</v>
      </c>
      <c r="AT130" s="131" t="s">
        <v>77</v>
      </c>
      <c r="AU130" s="131" t="s">
        <v>78</v>
      </c>
      <c r="AY130" s="131" t="s">
        <v>143</v>
      </c>
      <c r="BK130" s="132">
        <f>$BK$131+$BK$186+$BK$189+$BK$223+$BK$249+$BK$266+$BK$271</f>
        <v>0</v>
      </c>
    </row>
    <row r="131" spans="2:63" s="123" customFormat="1" ht="21" customHeight="1">
      <c r="B131" s="124"/>
      <c r="C131" s="125"/>
      <c r="D131" s="133" t="s">
        <v>106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237">
        <f>$BK$131</f>
        <v>0</v>
      </c>
      <c r="O131" s="236"/>
      <c r="P131" s="236"/>
      <c r="Q131" s="236"/>
      <c r="R131" s="127"/>
      <c r="T131" s="128"/>
      <c r="U131" s="125"/>
      <c r="V131" s="125"/>
      <c r="W131" s="129">
        <f>SUM($W$132:$W$185)</f>
        <v>678.8657789999999</v>
      </c>
      <c r="X131" s="125"/>
      <c r="Y131" s="129">
        <f>SUM($Y$132:$Y$185)</f>
        <v>32.724219</v>
      </c>
      <c r="Z131" s="125"/>
      <c r="AA131" s="130">
        <f>SUM($AA$132:$AA$185)</f>
        <v>7.581799999999999</v>
      </c>
      <c r="AR131" s="131" t="s">
        <v>21</v>
      </c>
      <c r="AT131" s="131" t="s">
        <v>77</v>
      </c>
      <c r="AU131" s="131" t="s">
        <v>21</v>
      </c>
      <c r="AY131" s="131" t="s">
        <v>143</v>
      </c>
      <c r="BK131" s="132">
        <f>SUM($BK$132:$BK$185)</f>
        <v>0</v>
      </c>
    </row>
    <row r="132" spans="2:64" s="6" customFormat="1" ht="15.75" customHeight="1">
      <c r="B132" s="23"/>
      <c r="C132" s="134" t="s">
        <v>21</v>
      </c>
      <c r="D132" s="134" t="s">
        <v>144</v>
      </c>
      <c r="E132" s="135" t="s">
        <v>145</v>
      </c>
      <c r="F132" s="220" t="s">
        <v>146</v>
      </c>
      <c r="G132" s="221"/>
      <c r="H132" s="221"/>
      <c r="I132" s="221"/>
      <c r="J132" s="136" t="s">
        <v>147</v>
      </c>
      <c r="K132" s="137">
        <v>1</v>
      </c>
      <c r="L132" s="222">
        <v>0</v>
      </c>
      <c r="M132" s="221"/>
      <c r="N132" s="223">
        <f>ROUND($L$132*$K$132,2)</f>
        <v>0</v>
      </c>
      <c r="O132" s="221"/>
      <c r="P132" s="221"/>
      <c r="Q132" s="221"/>
      <c r="R132" s="25"/>
      <c r="T132" s="138"/>
      <c r="U132" s="31" t="s">
        <v>43</v>
      </c>
      <c r="V132" s="139">
        <v>1.655</v>
      </c>
      <c r="W132" s="139">
        <f>$V$132*$K$132</f>
        <v>1.655</v>
      </c>
      <c r="X132" s="139">
        <v>8E-05</v>
      </c>
      <c r="Y132" s="139">
        <f>$X$132*$K$132</f>
        <v>8E-05</v>
      </c>
      <c r="Z132" s="139">
        <v>0</v>
      </c>
      <c r="AA132" s="140">
        <f>$Z$132*$K$132</f>
        <v>0</v>
      </c>
      <c r="AR132" s="6" t="s">
        <v>148</v>
      </c>
      <c r="AT132" s="6" t="s">
        <v>144</v>
      </c>
      <c r="AU132" s="6" t="s">
        <v>96</v>
      </c>
      <c r="AY132" s="6" t="s">
        <v>143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6" t="s">
        <v>21</v>
      </c>
      <c r="BK132" s="88">
        <f>ROUND($L$132*$K$132,2)</f>
        <v>0</v>
      </c>
      <c r="BL132" s="6" t="s">
        <v>148</v>
      </c>
    </row>
    <row r="133" spans="2:64" s="6" customFormat="1" ht="27" customHeight="1">
      <c r="B133" s="23"/>
      <c r="C133" s="134" t="s">
        <v>96</v>
      </c>
      <c r="D133" s="134" t="s">
        <v>144</v>
      </c>
      <c r="E133" s="135" t="s">
        <v>149</v>
      </c>
      <c r="F133" s="220" t="s">
        <v>150</v>
      </c>
      <c r="G133" s="221"/>
      <c r="H133" s="221"/>
      <c r="I133" s="221"/>
      <c r="J133" s="136" t="s">
        <v>151</v>
      </c>
      <c r="K133" s="137">
        <v>13.5</v>
      </c>
      <c r="L133" s="222">
        <v>0</v>
      </c>
      <c r="M133" s="221"/>
      <c r="N133" s="223">
        <f>ROUND($L$133*$K$133,2)</f>
        <v>0</v>
      </c>
      <c r="O133" s="221"/>
      <c r="P133" s="221"/>
      <c r="Q133" s="221"/>
      <c r="R133" s="25"/>
      <c r="T133" s="138"/>
      <c r="U133" s="31" t="s">
        <v>43</v>
      </c>
      <c r="V133" s="139">
        <v>2.307</v>
      </c>
      <c r="W133" s="139">
        <f>$V$133*$K$133</f>
        <v>31.1445</v>
      </c>
      <c r="X133" s="139">
        <v>0</v>
      </c>
      <c r="Y133" s="139">
        <f>$X$133*$K$133</f>
        <v>0</v>
      </c>
      <c r="Z133" s="139">
        <v>0.185</v>
      </c>
      <c r="AA133" s="140">
        <f>$Z$133*$K$133</f>
        <v>2.4975</v>
      </c>
      <c r="AR133" s="6" t="s">
        <v>148</v>
      </c>
      <c r="AT133" s="6" t="s">
        <v>144</v>
      </c>
      <c r="AU133" s="6" t="s">
        <v>96</v>
      </c>
      <c r="AY133" s="6" t="s">
        <v>143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6" t="s">
        <v>21</v>
      </c>
      <c r="BK133" s="88">
        <f>ROUND($L$133*$K$133,2)</f>
        <v>0</v>
      </c>
      <c r="BL133" s="6" t="s">
        <v>148</v>
      </c>
    </row>
    <row r="134" spans="2:51" s="6" customFormat="1" ht="15.75" customHeight="1">
      <c r="B134" s="141"/>
      <c r="C134" s="142"/>
      <c r="D134" s="142"/>
      <c r="E134" s="142"/>
      <c r="F134" s="224" t="s">
        <v>152</v>
      </c>
      <c r="G134" s="225"/>
      <c r="H134" s="225"/>
      <c r="I134" s="225"/>
      <c r="J134" s="142"/>
      <c r="K134" s="142"/>
      <c r="L134" s="142"/>
      <c r="M134" s="142"/>
      <c r="N134" s="142"/>
      <c r="O134" s="142"/>
      <c r="P134" s="142"/>
      <c r="Q134" s="142"/>
      <c r="R134" s="143"/>
      <c r="T134" s="144"/>
      <c r="U134" s="142"/>
      <c r="V134" s="142"/>
      <c r="W134" s="142"/>
      <c r="X134" s="142"/>
      <c r="Y134" s="142"/>
      <c r="Z134" s="142"/>
      <c r="AA134" s="145"/>
      <c r="AT134" s="146" t="s">
        <v>153</v>
      </c>
      <c r="AU134" s="146" t="s">
        <v>96</v>
      </c>
      <c r="AV134" s="146" t="s">
        <v>21</v>
      </c>
      <c r="AW134" s="146" t="s">
        <v>104</v>
      </c>
      <c r="AX134" s="146" t="s">
        <v>78</v>
      </c>
      <c r="AY134" s="146" t="s">
        <v>143</v>
      </c>
    </row>
    <row r="135" spans="2:51" s="6" customFormat="1" ht="15.75" customHeight="1">
      <c r="B135" s="147"/>
      <c r="C135" s="148"/>
      <c r="D135" s="148"/>
      <c r="E135" s="148"/>
      <c r="F135" s="226" t="s">
        <v>154</v>
      </c>
      <c r="G135" s="227"/>
      <c r="H135" s="227"/>
      <c r="I135" s="227"/>
      <c r="J135" s="148"/>
      <c r="K135" s="149">
        <v>13.5</v>
      </c>
      <c r="L135" s="148"/>
      <c r="M135" s="148"/>
      <c r="N135" s="148"/>
      <c r="O135" s="148"/>
      <c r="P135" s="148"/>
      <c r="Q135" s="148"/>
      <c r="R135" s="150"/>
      <c r="T135" s="151"/>
      <c r="U135" s="148"/>
      <c r="V135" s="148"/>
      <c r="W135" s="148"/>
      <c r="X135" s="148"/>
      <c r="Y135" s="148"/>
      <c r="Z135" s="148"/>
      <c r="AA135" s="152"/>
      <c r="AT135" s="153" t="s">
        <v>153</v>
      </c>
      <c r="AU135" s="153" t="s">
        <v>96</v>
      </c>
      <c r="AV135" s="153" t="s">
        <v>96</v>
      </c>
      <c r="AW135" s="153" t="s">
        <v>104</v>
      </c>
      <c r="AX135" s="153" t="s">
        <v>21</v>
      </c>
      <c r="AY135" s="153" t="s">
        <v>143</v>
      </c>
    </row>
    <row r="136" spans="2:64" s="6" customFormat="1" ht="27" customHeight="1">
      <c r="B136" s="23"/>
      <c r="C136" s="134" t="s">
        <v>155</v>
      </c>
      <c r="D136" s="134" t="s">
        <v>144</v>
      </c>
      <c r="E136" s="135" t="s">
        <v>156</v>
      </c>
      <c r="F136" s="220" t="s">
        <v>157</v>
      </c>
      <c r="G136" s="221"/>
      <c r="H136" s="221"/>
      <c r="I136" s="221"/>
      <c r="J136" s="136" t="s">
        <v>151</v>
      </c>
      <c r="K136" s="137">
        <v>7</v>
      </c>
      <c r="L136" s="222">
        <v>0</v>
      </c>
      <c r="M136" s="221"/>
      <c r="N136" s="223">
        <f>ROUND($L$136*$K$136,2)</f>
        <v>0</v>
      </c>
      <c r="O136" s="221"/>
      <c r="P136" s="221"/>
      <c r="Q136" s="221"/>
      <c r="R136" s="25"/>
      <c r="T136" s="138"/>
      <c r="U136" s="31" t="s">
        <v>43</v>
      </c>
      <c r="V136" s="139">
        <v>0.22</v>
      </c>
      <c r="W136" s="139">
        <f>$V$136*$K$136</f>
        <v>1.54</v>
      </c>
      <c r="X136" s="139">
        <v>0</v>
      </c>
      <c r="Y136" s="139">
        <f>$X$136*$K$136</f>
        <v>0</v>
      </c>
      <c r="Z136" s="139">
        <v>0.098</v>
      </c>
      <c r="AA136" s="140">
        <f>$Z$136*$K$136</f>
        <v>0.686</v>
      </c>
      <c r="AR136" s="6" t="s">
        <v>148</v>
      </c>
      <c r="AT136" s="6" t="s">
        <v>144</v>
      </c>
      <c r="AU136" s="6" t="s">
        <v>96</v>
      </c>
      <c r="AY136" s="6" t="s">
        <v>143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6" t="s">
        <v>21</v>
      </c>
      <c r="BK136" s="88">
        <f>ROUND($L$136*$K$136,2)</f>
        <v>0</v>
      </c>
      <c r="BL136" s="6" t="s">
        <v>148</v>
      </c>
    </row>
    <row r="137" spans="2:51" s="6" customFormat="1" ht="15.75" customHeight="1">
      <c r="B137" s="141"/>
      <c r="C137" s="142"/>
      <c r="D137" s="142"/>
      <c r="E137" s="142"/>
      <c r="F137" s="224" t="s">
        <v>158</v>
      </c>
      <c r="G137" s="225"/>
      <c r="H137" s="225"/>
      <c r="I137" s="225"/>
      <c r="J137" s="142"/>
      <c r="K137" s="142"/>
      <c r="L137" s="142"/>
      <c r="M137" s="142"/>
      <c r="N137" s="142"/>
      <c r="O137" s="142"/>
      <c r="P137" s="142"/>
      <c r="Q137" s="142"/>
      <c r="R137" s="143"/>
      <c r="T137" s="144"/>
      <c r="U137" s="142"/>
      <c r="V137" s="142"/>
      <c r="W137" s="142"/>
      <c r="X137" s="142"/>
      <c r="Y137" s="142"/>
      <c r="Z137" s="142"/>
      <c r="AA137" s="145"/>
      <c r="AT137" s="146" t="s">
        <v>153</v>
      </c>
      <c r="AU137" s="146" t="s">
        <v>96</v>
      </c>
      <c r="AV137" s="146" t="s">
        <v>21</v>
      </c>
      <c r="AW137" s="146" t="s">
        <v>104</v>
      </c>
      <c r="AX137" s="146" t="s">
        <v>78</v>
      </c>
      <c r="AY137" s="146" t="s">
        <v>143</v>
      </c>
    </row>
    <row r="138" spans="2:51" s="6" customFormat="1" ht="15.75" customHeight="1">
      <c r="B138" s="147"/>
      <c r="C138" s="148"/>
      <c r="D138" s="148"/>
      <c r="E138" s="148"/>
      <c r="F138" s="226" t="s">
        <v>159</v>
      </c>
      <c r="G138" s="227"/>
      <c r="H138" s="227"/>
      <c r="I138" s="227"/>
      <c r="J138" s="148"/>
      <c r="K138" s="149">
        <v>7</v>
      </c>
      <c r="L138" s="148"/>
      <c r="M138" s="148"/>
      <c r="N138" s="148"/>
      <c r="O138" s="148"/>
      <c r="P138" s="148"/>
      <c r="Q138" s="148"/>
      <c r="R138" s="150"/>
      <c r="T138" s="151"/>
      <c r="U138" s="148"/>
      <c r="V138" s="148"/>
      <c r="W138" s="148"/>
      <c r="X138" s="148"/>
      <c r="Y138" s="148"/>
      <c r="Z138" s="148"/>
      <c r="AA138" s="152"/>
      <c r="AT138" s="153" t="s">
        <v>153</v>
      </c>
      <c r="AU138" s="153" t="s">
        <v>96</v>
      </c>
      <c r="AV138" s="153" t="s">
        <v>96</v>
      </c>
      <c r="AW138" s="153" t="s">
        <v>104</v>
      </c>
      <c r="AX138" s="153" t="s">
        <v>21</v>
      </c>
      <c r="AY138" s="153" t="s">
        <v>143</v>
      </c>
    </row>
    <row r="139" spans="2:64" s="6" customFormat="1" ht="27" customHeight="1">
      <c r="B139" s="23"/>
      <c r="C139" s="134" t="s">
        <v>148</v>
      </c>
      <c r="D139" s="134" t="s">
        <v>144</v>
      </c>
      <c r="E139" s="135" t="s">
        <v>160</v>
      </c>
      <c r="F139" s="220" t="s">
        <v>161</v>
      </c>
      <c r="G139" s="221"/>
      <c r="H139" s="221"/>
      <c r="I139" s="221"/>
      <c r="J139" s="136" t="s">
        <v>151</v>
      </c>
      <c r="K139" s="137">
        <v>24.3</v>
      </c>
      <c r="L139" s="222">
        <v>0</v>
      </c>
      <c r="M139" s="221"/>
      <c r="N139" s="223">
        <f>ROUND($L$139*$K$139,2)</f>
        <v>0</v>
      </c>
      <c r="O139" s="221"/>
      <c r="P139" s="221"/>
      <c r="Q139" s="221"/>
      <c r="R139" s="25"/>
      <c r="T139" s="138"/>
      <c r="U139" s="31" t="s">
        <v>43</v>
      </c>
      <c r="V139" s="139">
        <v>0.412</v>
      </c>
      <c r="W139" s="139">
        <f>$V$139*$K$139</f>
        <v>10.0116</v>
      </c>
      <c r="X139" s="139">
        <v>0</v>
      </c>
      <c r="Y139" s="139">
        <f>$X$139*$K$139</f>
        <v>0</v>
      </c>
      <c r="Z139" s="139">
        <v>0.181</v>
      </c>
      <c r="AA139" s="140">
        <f>$Z$139*$K$139</f>
        <v>4.3983</v>
      </c>
      <c r="AR139" s="6" t="s">
        <v>148</v>
      </c>
      <c r="AT139" s="6" t="s">
        <v>144</v>
      </c>
      <c r="AU139" s="6" t="s">
        <v>96</v>
      </c>
      <c r="AY139" s="6" t="s">
        <v>143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21</v>
      </c>
      <c r="BK139" s="88">
        <f>ROUND($L$139*$K$139,2)</f>
        <v>0</v>
      </c>
      <c r="BL139" s="6" t="s">
        <v>148</v>
      </c>
    </row>
    <row r="140" spans="2:51" s="6" customFormat="1" ht="15.75" customHeight="1">
      <c r="B140" s="147"/>
      <c r="C140" s="148"/>
      <c r="D140" s="148"/>
      <c r="E140" s="148"/>
      <c r="F140" s="226" t="s">
        <v>162</v>
      </c>
      <c r="G140" s="227"/>
      <c r="H140" s="227"/>
      <c r="I140" s="227"/>
      <c r="J140" s="148"/>
      <c r="K140" s="149">
        <v>24.3</v>
      </c>
      <c r="L140" s="148"/>
      <c r="M140" s="148"/>
      <c r="N140" s="148"/>
      <c r="O140" s="148"/>
      <c r="P140" s="148"/>
      <c r="Q140" s="148"/>
      <c r="R140" s="150"/>
      <c r="T140" s="151"/>
      <c r="U140" s="148"/>
      <c r="V140" s="148"/>
      <c r="W140" s="148"/>
      <c r="X140" s="148"/>
      <c r="Y140" s="148"/>
      <c r="Z140" s="148"/>
      <c r="AA140" s="152"/>
      <c r="AT140" s="153" t="s">
        <v>153</v>
      </c>
      <c r="AU140" s="153" t="s">
        <v>96</v>
      </c>
      <c r="AV140" s="153" t="s">
        <v>96</v>
      </c>
      <c r="AW140" s="153" t="s">
        <v>104</v>
      </c>
      <c r="AX140" s="153" t="s">
        <v>21</v>
      </c>
      <c r="AY140" s="153" t="s">
        <v>143</v>
      </c>
    </row>
    <row r="141" spans="2:64" s="6" customFormat="1" ht="15.75" customHeight="1">
      <c r="B141" s="23"/>
      <c r="C141" s="134" t="s">
        <v>163</v>
      </c>
      <c r="D141" s="134" t="s">
        <v>144</v>
      </c>
      <c r="E141" s="135" t="s">
        <v>164</v>
      </c>
      <c r="F141" s="220" t="s">
        <v>165</v>
      </c>
      <c r="G141" s="221"/>
      <c r="H141" s="221"/>
      <c r="I141" s="221"/>
      <c r="J141" s="136" t="s">
        <v>166</v>
      </c>
      <c r="K141" s="137">
        <v>2</v>
      </c>
      <c r="L141" s="222">
        <v>0</v>
      </c>
      <c r="M141" s="221"/>
      <c r="N141" s="223">
        <f>ROUND($L$141*$K$141,2)</f>
        <v>0</v>
      </c>
      <c r="O141" s="221"/>
      <c r="P141" s="221"/>
      <c r="Q141" s="221"/>
      <c r="R141" s="25"/>
      <c r="T141" s="138"/>
      <c r="U141" s="31" t="s">
        <v>43</v>
      </c>
      <c r="V141" s="139">
        <v>0.272</v>
      </c>
      <c r="W141" s="139">
        <f>$V$141*$K$141</f>
        <v>0.544</v>
      </c>
      <c r="X141" s="139">
        <v>0</v>
      </c>
      <c r="Y141" s="139">
        <f>$X$141*$K$141</f>
        <v>0</v>
      </c>
      <c r="Z141" s="139">
        <v>0</v>
      </c>
      <c r="AA141" s="140">
        <f>$Z$141*$K$141</f>
        <v>0</v>
      </c>
      <c r="AR141" s="6" t="s">
        <v>148</v>
      </c>
      <c r="AT141" s="6" t="s">
        <v>144</v>
      </c>
      <c r="AU141" s="6" t="s">
        <v>96</v>
      </c>
      <c r="AY141" s="6" t="s">
        <v>143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6" t="s">
        <v>21</v>
      </c>
      <c r="BK141" s="88">
        <f>ROUND($L$141*$K$141,2)</f>
        <v>0</v>
      </c>
      <c r="BL141" s="6" t="s">
        <v>148</v>
      </c>
    </row>
    <row r="142" spans="2:51" s="6" customFormat="1" ht="15.75" customHeight="1">
      <c r="B142" s="147"/>
      <c r="C142" s="148"/>
      <c r="D142" s="148"/>
      <c r="E142" s="148"/>
      <c r="F142" s="226" t="s">
        <v>167</v>
      </c>
      <c r="G142" s="227"/>
      <c r="H142" s="227"/>
      <c r="I142" s="227"/>
      <c r="J142" s="148"/>
      <c r="K142" s="149">
        <v>2</v>
      </c>
      <c r="L142" s="148"/>
      <c r="M142" s="148"/>
      <c r="N142" s="148"/>
      <c r="O142" s="148"/>
      <c r="P142" s="148"/>
      <c r="Q142" s="148"/>
      <c r="R142" s="150"/>
      <c r="T142" s="151"/>
      <c r="U142" s="148"/>
      <c r="V142" s="148"/>
      <c r="W142" s="148"/>
      <c r="X142" s="148"/>
      <c r="Y142" s="148"/>
      <c r="Z142" s="148"/>
      <c r="AA142" s="152"/>
      <c r="AT142" s="153" t="s">
        <v>153</v>
      </c>
      <c r="AU142" s="153" t="s">
        <v>96</v>
      </c>
      <c r="AV142" s="153" t="s">
        <v>96</v>
      </c>
      <c r="AW142" s="153" t="s">
        <v>104</v>
      </c>
      <c r="AX142" s="153" t="s">
        <v>21</v>
      </c>
      <c r="AY142" s="153" t="s">
        <v>143</v>
      </c>
    </row>
    <row r="143" spans="2:64" s="6" customFormat="1" ht="27" customHeight="1">
      <c r="B143" s="23"/>
      <c r="C143" s="134" t="s">
        <v>168</v>
      </c>
      <c r="D143" s="134" t="s">
        <v>144</v>
      </c>
      <c r="E143" s="135" t="s">
        <v>169</v>
      </c>
      <c r="F143" s="220" t="s">
        <v>170</v>
      </c>
      <c r="G143" s="221"/>
      <c r="H143" s="221"/>
      <c r="I143" s="221"/>
      <c r="J143" s="136" t="s">
        <v>171</v>
      </c>
      <c r="K143" s="137">
        <v>33.838</v>
      </c>
      <c r="L143" s="222">
        <v>0</v>
      </c>
      <c r="M143" s="221"/>
      <c r="N143" s="223">
        <f>ROUND($L$143*$K$143,2)</f>
        <v>0</v>
      </c>
      <c r="O143" s="221"/>
      <c r="P143" s="221"/>
      <c r="Q143" s="221"/>
      <c r="R143" s="25"/>
      <c r="T143" s="138"/>
      <c r="U143" s="31" t="s">
        <v>43</v>
      </c>
      <c r="V143" s="139">
        <v>1.763</v>
      </c>
      <c r="W143" s="139">
        <f>$V$143*$K$143</f>
        <v>59.656394</v>
      </c>
      <c r="X143" s="139">
        <v>0</v>
      </c>
      <c r="Y143" s="139">
        <f>$X$143*$K$143</f>
        <v>0</v>
      </c>
      <c r="Z143" s="139">
        <v>0</v>
      </c>
      <c r="AA143" s="140">
        <f>$Z$143*$K$143</f>
        <v>0</v>
      </c>
      <c r="AR143" s="6" t="s">
        <v>148</v>
      </c>
      <c r="AT143" s="6" t="s">
        <v>144</v>
      </c>
      <c r="AU143" s="6" t="s">
        <v>96</v>
      </c>
      <c r="AY143" s="6" t="s">
        <v>143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21</v>
      </c>
      <c r="BK143" s="88">
        <f>ROUND($L$143*$K$143,2)</f>
        <v>0</v>
      </c>
      <c r="BL143" s="6" t="s">
        <v>148</v>
      </c>
    </row>
    <row r="144" spans="2:51" s="6" customFormat="1" ht="15.75" customHeight="1">
      <c r="B144" s="141"/>
      <c r="C144" s="142"/>
      <c r="D144" s="142"/>
      <c r="E144" s="142"/>
      <c r="F144" s="224" t="s">
        <v>172</v>
      </c>
      <c r="G144" s="225"/>
      <c r="H144" s="225"/>
      <c r="I144" s="225"/>
      <c r="J144" s="142"/>
      <c r="K144" s="142"/>
      <c r="L144" s="142"/>
      <c r="M144" s="142"/>
      <c r="N144" s="142"/>
      <c r="O144" s="142"/>
      <c r="P144" s="142"/>
      <c r="Q144" s="142"/>
      <c r="R144" s="143"/>
      <c r="T144" s="144"/>
      <c r="U144" s="142"/>
      <c r="V144" s="142"/>
      <c r="W144" s="142"/>
      <c r="X144" s="142"/>
      <c r="Y144" s="142"/>
      <c r="Z144" s="142"/>
      <c r="AA144" s="145"/>
      <c r="AT144" s="146" t="s">
        <v>153</v>
      </c>
      <c r="AU144" s="146" t="s">
        <v>96</v>
      </c>
      <c r="AV144" s="146" t="s">
        <v>21</v>
      </c>
      <c r="AW144" s="146" t="s">
        <v>104</v>
      </c>
      <c r="AX144" s="146" t="s">
        <v>78</v>
      </c>
      <c r="AY144" s="146" t="s">
        <v>143</v>
      </c>
    </row>
    <row r="145" spans="2:51" s="6" customFormat="1" ht="15.75" customHeight="1">
      <c r="B145" s="141"/>
      <c r="C145" s="142"/>
      <c r="D145" s="142"/>
      <c r="E145" s="142"/>
      <c r="F145" s="224" t="s">
        <v>173</v>
      </c>
      <c r="G145" s="225"/>
      <c r="H145" s="225"/>
      <c r="I145" s="225"/>
      <c r="J145" s="142"/>
      <c r="K145" s="142"/>
      <c r="L145" s="142"/>
      <c r="M145" s="142"/>
      <c r="N145" s="142"/>
      <c r="O145" s="142"/>
      <c r="P145" s="142"/>
      <c r="Q145" s="142"/>
      <c r="R145" s="143"/>
      <c r="T145" s="144"/>
      <c r="U145" s="142"/>
      <c r="V145" s="142"/>
      <c r="W145" s="142"/>
      <c r="X145" s="142"/>
      <c r="Y145" s="142"/>
      <c r="Z145" s="142"/>
      <c r="AA145" s="145"/>
      <c r="AT145" s="146" t="s">
        <v>153</v>
      </c>
      <c r="AU145" s="146" t="s">
        <v>96</v>
      </c>
      <c r="AV145" s="146" t="s">
        <v>21</v>
      </c>
      <c r="AW145" s="146" t="s">
        <v>104</v>
      </c>
      <c r="AX145" s="146" t="s">
        <v>78</v>
      </c>
      <c r="AY145" s="146" t="s">
        <v>143</v>
      </c>
    </row>
    <row r="146" spans="2:51" s="6" customFormat="1" ht="15.75" customHeight="1">
      <c r="B146" s="147"/>
      <c r="C146" s="148"/>
      <c r="D146" s="148"/>
      <c r="E146" s="148"/>
      <c r="F146" s="226" t="s">
        <v>174</v>
      </c>
      <c r="G146" s="227"/>
      <c r="H146" s="227"/>
      <c r="I146" s="227"/>
      <c r="J146" s="148"/>
      <c r="K146" s="149">
        <v>33.838</v>
      </c>
      <c r="L146" s="148"/>
      <c r="M146" s="148"/>
      <c r="N146" s="148"/>
      <c r="O146" s="148"/>
      <c r="P146" s="148"/>
      <c r="Q146" s="148"/>
      <c r="R146" s="150"/>
      <c r="T146" s="151"/>
      <c r="U146" s="148"/>
      <c r="V146" s="148"/>
      <c r="W146" s="148"/>
      <c r="X146" s="148"/>
      <c r="Y146" s="148"/>
      <c r="Z146" s="148"/>
      <c r="AA146" s="152"/>
      <c r="AT146" s="153" t="s">
        <v>153</v>
      </c>
      <c r="AU146" s="153" t="s">
        <v>96</v>
      </c>
      <c r="AV146" s="153" t="s">
        <v>96</v>
      </c>
      <c r="AW146" s="153" t="s">
        <v>104</v>
      </c>
      <c r="AX146" s="153" t="s">
        <v>21</v>
      </c>
      <c r="AY146" s="153" t="s">
        <v>143</v>
      </c>
    </row>
    <row r="147" spans="2:64" s="6" customFormat="1" ht="27" customHeight="1">
      <c r="B147" s="23"/>
      <c r="C147" s="134" t="s">
        <v>175</v>
      </c>
      <c r="D147" s="134" t="s">
        <v>144</v>
      </c>
      <c r="E147" s="135" t="s">
        <v>176</v>
      </c>
      <c r="F147" s="220" t="s">
        <v>177</v>
      </c>
      <c r="G147" s="221"/>
      <c r="H147" s="221"/>
      <c r="I147" s="221"/>
      <c r="J147" s="136" t="s">
        <v>171</v>
      </c>
      <c r="K147" s="137">
        <v>33.838</v>
      </c>
      <c r="L147" s="222">
        <v>0</v>
      </c>
      <c r="M147" s="221"/>
      <c r="N147" s="223">
        <f>ROUND($L$147*$K$147,2)</f>
        <v>0</v>
      </c>
      <c r="O147" s="221"/>
      <c r="P147" s="221"/>
      <c r="Q147" s="221"/>
      <c r="R147" s="25"/>
      <c r="T147" s="138"/>
      <c r="U147" s="31" t="s">
        <v>43</v>
      </c>
      <c r="V147" s="139">
        <v>1.444</v>
      </c>
      <c r="W147" s="139">
        <f>$V$147*$K$147</f>
        <v>48.862072</v>
      </c>
      <c r="X147" s="139">
        <v>0</v>
      </c>
      <c r="Y147" s="139">
        <f>$X$147*$K$147</f>
        <v>0</v>
      </c>
      <c r="Z147" s="139">
        <v>0</v>
      </c>
      <c r="AA147" s="140">
        <f>$Z$147*$K$147</f>
        <v>0</v>
      </c>
      <c r="AR147" s="6" t="s">
        <v>148</v>
      </c>
      <c r="AT147" s="6" t="s">
        <v>144</v>
      </c>
      <c r="AU147" s="6" t="s">
        <v>96</v>
      </c>
      <c r="AY147" s="6" t="s">
        <v>143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21</v>
      </c>
      <c r="BK147" s="88">
        <f>ROUND($L$147*$K$147,2)</f>
        <v>0</v>
      </c>
      <c r="BL147" s="6" t="s">
        <v>148</v>
      </c>
    </row>
    <row r="148" spans="2:51" s="6" customFormat="1" ht="15.75" customHeight="1">
      <c r="B148" s="141"/>
      <c r="C148" s="142"/>
      <c r="D148" s="142"/>
      <c r="E148" s="142"/>
      <c r="F148" s="224" t="s">
        <v>178</v>
      </c>
      <c r="G148" s="225"/>
      <c r="H148" s="225"/>
      <c r="I148" s="225"/>
      <c r="J148" s="142"/>
      <c r="K148" s="142"/>
      <c r="L148" s="142"/>
      <c r="M148" s="142"/>
      <c r="N148" s="142"/>
      <c r="O148" s="142"/>
      <c r="P148" s="142"/>
      <c r="Q148" s="142"/>
      <c r="R148" s="143"/>
      <c r="T148" s="144"/>
      <c r="U148" s="142"/>
      <c r="V148" s="142"/>
      <c r="W148" s="142"/>
      <c r="X148" s="142"/>
      <c r="Y148" s="142"/>
      <c r="Z148" s="142"/>
      <c r="AA148" s="145"/>
      <c r="AT148" s="146" t="s">
        <v>153</v>
      </c>
      <c r="AU148" s="146" t="s">
        <v>96</v>
      </c>
      <c r="AV148" s="146" t="s">
        <v>21</v>
      </c>
      <c r="AW148" s="146" t="s">
        <v>104</v>
      </c>
      <c r="AX148" s="146" t="s">
        <v>78</v>
      </c>
      <c r="AY148" s="146" t="s">
        <v>143</v>
      </c>
    </row>
    <row r="149" spans="2:51" s="6" customFormat="1" ht="15.75" customHeight="1">
      <c r="B149" s="147"/>
      <c r="C149" s="148"/>
      <c r="D149" s="148"/>
      <c r="E149" s="148"/>
      <c r="F149" s="226" t="s">
        <v>174</v>
      </c>
      <c r="G149" s="227"/>
      <c r="H149" s="227"/>
      <c r="I149" s="227"/>
      <c r="J149" s="148"/>
      <c r="K149" s="149">
        <v>33.838</v>
      </c>
      <c r="L149" s="148"/>
      <c r="M149" s="148"/>
      <c r="N149" s="148"/>
      <c r="O149" s="148"/>
      <c r="P149" s="148"/>
      <c r="Q149" s="148"/>
      <c r="R149" s="150"/>
      <c r="T149" s="151"/>
      <c r="U149" s="148"/>
      <c r="V149" s="148"/>
      <c r="W149" s="148"/>
      <c r="X149" s="148"/>
      <c r="Y149" s="148"/>
      <c r="Z149" s="148"/>
      <c r="AA149" s="152"/>
      <c r="AT149" s="153" t="s">
        <v>153</v>
      </c>
      <c r="AU149" s="153" t="s">
        <v>96</v>
      </c>
      <c r="AV149" s="153" t="s">
        <v>96</v>
      </c>
      <c r="AW149" s="153" t="s">
        <v>104</v>
      </c>
      <c r="AX149" s="153" t="s">
        <v>21</v>
      </c>
      <c r="AY149" s="153" t="s">
        <v>143</v>
      </c>
    </row>
    <row r="150" spans="2:64" s="6" customFormat="1" ht="27" customHeight="1">
      <c r="B150" s="23"/>
      <c r="C150" s="134" t="s">
        <v>179</v>
      </c>
      <c r="D150" s="134" t="s">
        <v>144</v>
      </c>
      <c r="E150" s="135" t="s">
        <v>180</v>
      </c>
      <c r="F150" s="220" t="s">
        <v>181</v>
      </c>
      <c r="G150" s="221"/>
      <c r="H150" s="221"/>
      <c r="I150" s="221"/>
      <c r="J150" s="136" t="s">
        <v>171</v>
      </c>
      <c r="K150" s="137">
        <v>65.563</v>
      </c>
      <c r="L150" s="222">
        <v>0</v>
      </c>
      <c r="M150" s="221"/>
      <c r="N150" s="223">
        <f>ROUND($L$150*$K$150,2)</f>
        <v>0</v>
      </c>
      <c r="O150" s="221"/>
      <c r="P150" s="221"/>
      <c r="Q150" s="221"/>
      <c r="R150" s="25"/>
      <c r="T150" s="138"/>
      <c r="U150" s="31" t="s">
        <v>43</v>
      </c>
      <c r="V150" s="139">
        <v>3.528</v>
      </c>
      <c r="W150" s="139">
        <f>$V$150*$K$150</f>
        <v>231.306264</v>
      </c>
      <c r="X150" s="139">
        <v>0</v>
      </c>
      <c r="Y150" s="139">
        <f>$X$150*$K$150</f>
        <v>0</v>
      </c>
      <c r="Z150" s="139">
        <v>0</v>
      </c>
      <c r="AA150" s="140">
        <f>$Z$150*$K$150</f>
        <v>0</v>
      </c>
      <c r="AR150" s="6" t="s">
        <v>148</v>
      </c>
      <c r="AT150" s="6" t="s">
        <v>144</v>
      </c>
      <c r="AU150" s="6" t="s">
        <v>96</v>
      </c>
      <c r="AY150" s="6" t="s">
        <v>143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21</v>
      </c>
      <c r="BK150" s="88">
        <f>ROUND($L$150*$K$150,2)</f>
        <v>0</v>
      </c>
      <c r="BL150" s="6" t="s">
        <v>148</v>
      </c>
    </row>
    <row r="151" spans="2:51" s="6" customFormat="1" ht="15.75" customHeight="1">
      <c r="B151" s="141"/>
      <c r="C151" s="142"/>
      <c r="D151" s="142"/>
      <c r="E151" s="142"/>
      <c r="F151" s="224" t="s">
        <v>182</v>
      </c>
      <c r="G151" s="225"/>
      <c r="H151" s="225"/>
      <c r="I151" s="225"/>
      <c r="J151" s="142"/>
      <c r="K151" s="142"/>
      <c r="L151" s="142"/>
      <c r="M151" s="142"/>
      <c r="N151" s="142"/>
      <c r="O151" s="142"/>
      <c r="P151" s="142"/>
      <c r="Q151" s="142"/>
      <c r="R151" s="143"/>
      <c r="T151" s="144"/>
      <c r="U151" s="142"/>
      <c r="V151" s="142"/>
      <c r="W151" s="142"/>
      <c r="X151" s="142"/>
      <c r="Y151" s="142"/>
      <c r="Z151" s="142"/>
      <c r="AA151" s="145"/>
      <c r="AT151" s="146" t="s">
        <v>153</v>
      </c>
      <c r="AU151" s="146" t="s">
        <v>96</v>
      </c>
      <c r="AV151" s="146" t="s">
        <v>21</v>
      </c>
      <c r="AW151" s="146" t="s">
        <v>104</v>
      </c>
      <c r="AX151" s="146" t="s">
        <v>78</v>
      </c>
      <c r="AY151" s="146" t="s">
        <v>143</v>
      </c>
    </row>
    <row r="152" spans="2:51" s="6" customFormat="1" ht="15.75" customHeight="1">
      <c r="B152" s="147"/>
      <c r="C152" s="148"/>
      <c r="D152" s="148"/>
      <c r="E152" s="148"/>
      <c r="F152" s="226" t="s">
        <v>183</v>
      </c>
      <c r="G152" s="227"/>
      <c r="H152" s="227"/>
      <c r="I152" s="227"/>
      <c r="J152" s="148"/>
      <c r="K152" s="149">
        <v>31.725</v>
      </c>
      <c r="L152" s="148"/>
      <c r="M152" s="148"/>
      <c r="N152" s="148"/>
      <c r="O152" s="148"/>
      <c r="P152" s="148"/>
      <c r="Q152" s="148"/>
      <c r="R152" s="150"/>
      <c r="T152" s="151"/>
      <c r="U152" s="148"/>
      <c r="V152" s="148"/>
      <c r="W152" s="148"/>
      <c r="X152" s="148"/>
      <c r="Y152" s="148"/>
      <c r="Z152" s="148"/>
      <c r="AA152" s="152"/>
      <c r="AT152" s="153" t="s">
        <v>153</v>
      </c>
      <c r="AU152" s="153" t="s">
        <v>96</v>
      </c>
      <c r="AV152" s="153" t="s">
        <v>96</v>
      </c>
      <c r="AW152" s="153" t="s">
        <v>104</v>
      </c>
      <c r="AX152" s="153" t="s">
        <v>78</v>
      </c>
      <c r="AY152" s="153" t="s">
        <v>143</v>
      </c>
    </row>
    <row r="153" spans="2:51" s="6" customFormat="1" ht="15.75" customHeight="1">
      <c r="B153" s="141"/>
      <c r="C153" s="142"/>
      <c r="D153" s="142"/>
      <c r="E153" s="142"/>
      <c r="F153" s="224" t="s">
        <v>184</v>
      </c>
      <c r="G153" s="225"/>
      <c r="H153" s="225"/>
      <c r="I153" s="225"/>
      <c r="J153" s="142"/>
      <c r="K153" s="142"/>
      <c r="L153" s="142"/>
      <c r="M153" s="142"/>
      <c r="N153" s="142"/>
      <c r="O153" s="142"/>
      <c r="P153" s="142"/>
      <c r="Q153" s="142"/>
      <c r="R153" s="143"/>
      <c r="T153" s="144"/>
      <c r="U153" s="142"/>
      <c r="V153" s="142"/>
      <c r="W153" s="142"/>
      <c r="X153" s="142"/>
      <c r="Y153" s="142"/>
      <c r="Z153" s="142"/>
      <c r="AA153" s="145"/>
      <c r="AT153" s="146" t="s">
        <v>153</v>
      </c>
      <c r="AU153" s="146" t="s">
        <v>96</v>
      </c>
      <c r="AV153" s="146" t="s">
        <v>21</v>
      </c>
      <c r="AW153" s="146" t="s">
        <v>104</v>
      </c>
      <c r="AX153" s="146" t="s">
        <v>78</v>
      </c>
      <c r="AY153" s="146" t="s">
        <v>143</v>
      </c>
    </row>
    <row r="154" spans="2:51" s="6" customFormat="1" ht="15.75" customHeight="1">
      <c r="B154" s="147"/>
      <c r="C154" s="148"/>
      <c r="D154" s="148"/>
      <c r="E154" s="148"/>
      <c r="F154" s="226" t="s">
        <v>174</v>
      </c>
      <c r="G154" s="227"/>
      <c r="H154" s="227"/>
      <c r="I154" s="227"/>
      <c r="J154" s="148"/>
      <c r="K154" s="149">
        <v>33.838</v>
      </c>
      <c r="L154" s="148"/>
      <c r="M154" s="148"/>
      <c r="N154" s="148"/>
      <c r="O154" s="148"/>
      <c r="P154" s="148"/>
      <c r="Q154" s="148"/>
      <c r="R154" s="150"/>
      <c r="T154" s="151"/>
      <c r="U154" s="148"/>
      <c r="V154" s="148"/>
      <c r="W154" s="148"/>
      <c r="X154" s="148"/>
      <c r="Y154" s="148"/>
      <c r="Z154" s="148"/>
      <c r="AA154" s="152"/>
      <c r="AT154" s="153" t="s">
        <v>153</v>
      </c>
      <c r="AU154" s="153" t="s">
        <v>96</v>
      </c>
      <c r="AV154" s="153" t="s">
        <v>96</v>
      </c>
      <c r="AW154" s="153" t="s">
        <v>104</v>
      </c>
      <c r="AX154" s="153" t="s">
        <v>78</v>
      </c>
      <c r="AY154" s="153" t="s">
        <v>143</v>
      </c>
    </row>
    <row r="155" spans="2:51" s="6" customFormat="1" ht="15.75" customHeight="1">
      <c r="B155" s="154"/>
      <c r="C155" s="155"/>
      <c r="D155" s="155"/>
      <c r="E155" s="155"/>
      <c r="F155" s="228" t="s">
        <v>185</v>
      </c>
      <c r="G155" s="229"/>
      <c r="H155" s="229"/>
      <c r="I155" s="229"/>
      <c r="J155" s="155"/>
      <c r="K155" s="156">
        <v>65.563</v>
      </c>
      <c r="L155" s="155"/>
      <c r="M155" s="155"/>
      <c r="N155" s="155"/>
      <c r="O155" s="155"/>
      <c r="P155" s="155"/>
      <c r="Q155" s="155"/>
      <c r="R155" s="157"/>
      <c r="T155" s="158"/>
      <c r="U155" s="155"/>
      <c r="V155" s="155"/>
      <c r="W155" s="155"/>
      <c r="X155" s="155"/>
      <c r="Y155" s="155"/>
      <c r="Z155" s="155"/>
      <c r="AA155" s="159"/>
      <c r="AT155" s="160" t="s">
        <v>153</v>
      </c>
      <c r="AU155" s="160" t="s">
        <v>96</v>
      </c>
      <c r="AV155" s="160" t="s">
        <v>148</v>
      </c>
      <c r="AW155" s="160" t="s">
        <v>104</v>
      </c>
      <c r="AX155" s="160" t="s">
        <v>21</v>
      </c>
      <c r="AY155" s="160" t="s">
        <v>143</v>
      </c>
    </row>
    <row r="156" spans="2:64" s="6" customFormat="1" ht="27" customHeight="1">
      <c r="B156" s="23"/>
      <c r="C156" s="134" t="s">
        <v>186</v>
      </c>
      <c r="D156" s="134" t="s">
        <v>144</v>
      </c>
      <c r="E156" s="135" t="s">
        <v>187</v>
      </c>
      <c r="F156" s="220" t="s">
        <v>188</v>
      </c>
      <c r="G156" s="221"/>
      <c r="H156" s="221"/>
      <c r="I156" s="221"/>
      <c r="J156" s="136" t="s">
        <v>151</v>
      </c>
      <c r="K156" s="137">
        <v>221.34</v>
      </c>
      <c r="L156" s="222">
        <v>0</v>
      </c>
      <c r="M156" s="221"/>
      <c r="N156" s="223">
        <f>ROUND($L$156*$K$156,2)</f>
        <v>0</v>
      </c>
      <c r="O156" s="221"/>
      <c r="P156" s="221"/>
      <c r="Q156" s="221"/>
      <c r="R156" s="25"/>
      <c r="T156" s="138"/>
      <c r="U156" s="31" t="s">
        <v>43</v>
      </c>
      <c r="V156" s="139">
        <v>0.479</v>
      </c>
      <c r="W156" s="139">
        <f>$V$156*$K$156</f>
        <v>106.02186</v>
      </c>
      <c r="X156" s="139">
        <v>0.00085</v>
      </c>
      <c r="Y156" s="139">
        <f>$X$156*$K$156</f>
        <v>0.188139</v>
      </c>
      <c r="Z156" s="139">
        <v>0</v>
      </c>
      <c r="AA156" s="140">
        <f>$Z$156*$K$156</f>
        <v>0</v>
      </c>
      <c r="AR156" s="6" t="s">
        <v>148</v>
      </c>
      <c r="AT156" s="6" t="s">
        <v>144</v>
      </c>
      <c r="AU156" s="6" t="s">
        <v>96</v>
      </c>
      <c r="AY156" s="6" t="s">
        <v>143</v>
      </c>
      <c r="BE156" s="88">
        <f>IF($U$156="základní",$N$156,0)</f>
        <v>0</v>
      </c>
      <c r="BF156" s="88">
        <f>IF($U$156="snížená",$N$156,0)</f>
        <v>0</v>
      </c>
      <c r="BG156" s="88">
        <f>IF($U$156="zákl. přenesená",$N$156,0)</f>
        <v>0</v>
      </c>
      <c r="BH156" s="88">
        <f>IF($U$156="sníž. přenesená",$N$156,0)</f>
        <v>0</v>
      </c>
      <c r="BI156" s="88">
        <f>IF($U$156="nulová",$N$156,0)</f>
        <v>0</v>
      </c>
      <c r="BJ156" s="6" t="s">
        <v>21</v>
      </c>
      <c r="BK156" s="88">
        <f>ROUND($L$156*$K$156,2)</f>
        <v>0</v>
      </c>
      <c r="BL156" s="6" t="s">
        <v>148</v>
      </c>
    </row>
    <row r="157" spans="2:51" s="6" customFormat="1" ht="15.75" customHeight="1">
      <c r="B157" s="147"/>
      <c r="C157" s="148"/>
      <c r="D157" s="148"/>
      <c r="E157" s="148"/>
      <c r="F157" s="226" t="s">
        <v>189</v>
      </c>
      <c r="G157" s="227"/>
      <c r="H157" s="227"/>
      <c r="I157" s="227"/>
      <c r="J157" s="148"/>
      <c r="K157" s="149">
        <v>221.34</v>
      </c>
      <c r="L157" s="148"/>
      <c r="M157" s="148"/>
      <c r="N157" s="148"/>
      <c r="O157" s="148"/>
      <c r="P157" s="148"/>
      <c r="Q157" s="148"/>
      <c r="R157" s="150"/>
      <c r="T157" s="151"/>
      <c r="U157" s="148"/>
      <c r="V157" s="148"/>
      <c r="W157" s="148"/>
      <c r="X157" s="148"/>
      <c r="Y157" s="148"/>
      <c r="Z157" s="148"/>
      <c r="AA157" s="152"/>
      <c r="AT157" s="153" t="s">
        <v>153</v>
      </c>
      <c r="AU157" s="153" t="s">
        <v>96</v>
      </c>
      <c r="AV157" s="153" t="s">
        <v>96</v>
      </c>
      <c r="AW157" s="153" t="s">
        <v>104</v>
      </c>
      <c r="AX157" s="153" t="s">
        <v>21</v>
      </c>
      <c r="AY157" s="153" t="s">
        <v>143</v>
      </c>
    </row>
    <row r="158" spans="2:64" s="6" customFormat="1" ht="27" customHeight="1">
      <c r="B158" s="23"/>
      <c r="C158" s="134" t="s">
        <v>26</v>
      </c>
      <c r="D158" s="134" t="s">
        <v>144</v>
      </c>
      <c r="E158" s="135" t="s">
        <v>190</v>
      </c>
      <c r="F158" s="220" t="s">
        <v>191</v>
      </c>
      <c r="G158" s="221"/>
      <c r="H158" s="221"/>
      <c r="I158" s="221"/>
      <c r="J158" s="136" t="s">
        <v>151</v>
      </c>
      <c r="K158" s="137">
        <v>221.34</v>
      </c>
      <c r="L158" s="222">
        <v>0</v>
      </c>
      <c r="M158" s="221"/>
      <c r="N158" s="223">
        <f>ROUND($L$158*$K$158,2)</f>
        <v>0</v>
      </c>
      <c r="O158" s="221"/>
      <c r="P158" s="221"/>
      <c r="Q158" s="221"/>
      <c r="R158" s="25"/>
      <c r="T158" s="138"/>
      <c r="U158" s="31" t="s">
        <v>43</v>
      </c>
      <c r="V158" s="139">
        <v>0.327</v>
      </c>
      <c r="W158" s="139">
        <f>$V$158*$K$158</f>
        <v>72.37818</v>
      </c>
      <c r="X158" s="139">
        <v>0</v>
      </c>
      <c r="Y158" s="139">
        <f>$X$158*$K$158</f>
        <v>0</v>
      </c>
      <c r="Z158" s="139">
        <v>0</v>
      </c>
      <c r="AA158" s="140">
        <f>$Z$158*$K$158</f>
        <v>0</v>
      </c>
      <c r="AR158" s="6" t="s">
        <v>148</v>
      </c>
      <c r="AT158" s="6" t="s">
        <v>144</v>
      </c>
      <c r="AU158" s="6" t="s">
        <v>96</v>
      </c>
      <c r="AY158" s="6" t="s">
        <v>143</v>
      </c>
      <c r="BE158" s="88">
        <f>IF($U$158="základní",$N$158,0)</f>
        <v>0</v>
      </c>
      <c r="BF158" s="88">
        <f>IF($U$158="snížená",$N$158,0)</f>
        <v>0</v>
      </c>
      <c r="BG158" s="88">
        <f>IF($U$158="zákl. přenesená",$N$158,0)</f>
        <v>0</v>
      </c>
      <c r="BH158" s="88">
        <f>IF($U$158="sníž. přenesená",$N$158,0)</f>
        <v>0</v>
      </c>
      <c r="BI158" s="88">
        <f>IF($U$158="nulová",$N$158,0)</f>
        <v>0</v>
      </c>
      <c r="BJ158" s="6" t="s">
        <v>21</v>
      </c>
      <c r="BK158" s="88">
        <f>ROUND($L$158*$K$158,2)</f>
        <v>0</v>
      </c>
      <c r="BL158" s="6" t="s">
        <v>148</v>
      </c>
    </row>
    <row r="159" spans="2:64" s="6" customFormat="1" ht="27" customHeight="1">
      <c r="B159" s="23"/>
      <c r="C159" s="134" t="s">
        <v>192</v>
      </c>
      <c r="D159" s="134" t="s">
        <v>144</v>
      </c>
      <c r="E159" s="135" t="s">
        <v>193</v>
      </c>
      <c r="F159" s="220" t="s">
        <v>194</v>
      </c>
      <c r="G159" s="221"/>
      <c r="H159" s="221"/>
      <c r="I159" s="221"/>
      <c r="J159" s="136" t="s">
        <v>171</v>
      </c>
      <c r="K159" s="137">
        <v>31.725</v>
      </c>
      <c r="L159" s="222">
        <v>0</v>
      </c>
      <c r="M159" s="221"/>
      <c r="N159" s="223">
        <f>ROUND($L$159*$K$159,2)</f>
        <v>0</v>
      </c>
      <c r="O159" s="221"/>
      <c r="P159" s="221"/>
      <c r="Q159" s="221"/>
      <c r="R159" s="25"/>
      <c r="T159" s="138"/>
      <c r="U159" s="31" t="s">
        <v>43</v>
      </c>
      <c r="V159" s="139">
        <v>0.345</v>
      </c>
      <c r="W159" s="139">
        <f>$V$159*$K$159</f>
        <v>10.945124999999999</v>
      </c>
      <c r="X159" s="139">
        <v>0</v>
      </c>
      <c r="Y159" s="139">
        <f>$X$159*$K$159</f>
        <v>0</v>
      </c>
      <c r="Z159" s="139">
        <v>0</v>
      </c>
      <c r="AA159" s="140">
        <f>$Z$159*$K$159</f>
        <v>0</v>
      </c>
      <c r="AR159" s="6" t="s">
        <v>148</v>
      </c>
      <c r="AT159" s="6" t="s">
        <v>144</v>
      </c>
      <c r="AU159" s="6" t="s">
        <v>96</v>
      </c>
      <c r="AY159" s="6" t="s">
        <v>143</v>
      </c>
      <c r="BE159" s="88">
        <f>IF($U$159="základní",$N$159,0)</f>
        <v>0</v>
      </c>
      <c r="BF159" s="88">
        <f>IF($U$159="snížená",$N$159,0)</f>
        <v>0</v>
      </c>
      <c r="BG159" s="88">
        <f>IF($U$159="zákl. přenesená",$N$159,0)</f>
        <v>0</v>
      </c>
      <c r="BH159" s="88">
        <f>IF($U$159="sníž. přenesená",$N$159,0)</f>
        <v>0</v>
      </c>
      <c r="BI159" s="88">
        <f>IF($U$159="nulová",$N$159,0)</f>
        <v>0</v>
      </c>
      <c r="BJ159" s="6" t="s">
        <v>21</v>
      </c>
      <c r="BK159" s="88">
        <f>ROUND($L$159*$K$159,2)</f>
        <v>0</v>
      </c>
      <c r="BL159" s="6" t="s">
        <v>148</v>
      </c>
    </row>
    <row r="160" spans="2:64" s="6" customFormat="1" ht="27" customHeight="1">
      <c r="B160" s="23"/>
      <c r="C160" s="134" t="s">
        <v>195</v>
      </c>
      <c r="D160" s="134" t="s">
        <v>144</v>
      </c>
      <c r="E160" s="135" t="s">
        <v>196</v>
      </c>
      <c r="F160" s="220" t="s">
        <v>197</v>
      </c>
      <c r="G160" s="221"/>
      <c r="H160" s="221"/>
      <c r="I160" s="221"/>
      <c r="J160" s="136" t="s">
        <v>171</v>
      </c>
      <c r="K160" s="137">
        <v>67.676</v>
      </c>
      <c r="L160" s="222">
        <v>0</v>
      </c>
      <c r="M160" s="221"/>
      <c r="N160" s="223">
        <f>ROUND($L$160*$K$160,2)</f>
        <v>0</v>
      </c>
      <c r="O160" s="221"/>
      <c r="P160" s="221"/>
      <c r="Q160" s="221"/>
      <c r="R160" s="25"/>
      <c r="T160" s="138"/>
      <c r="U160" s="31" t="s">
        <v>43</v>
      </c>
      <c r="V160" s="139">
        <v>0.519</v>
      </c>
      <c r="W160" s="139">
        <f>$V$160*$K$160</f>
        <v>35.123844000000005</v>
      </c>
      <c r="X160" s="139">
        <v>0</v>
      </c>
      <c r="Y160" s="139">
        <f>$X$160*$K$160</f>
        <v>0</v>
      </c>
      <c r="Z160" s="139">
        <v>0</v>
      </c>
      <c r="AA160" s="140">
        <f>$Z$160*$K$160</f>
        <v>0</v>
      </c>
      <c r="AR160" s="6" t="s">
        <v>148</v>
      </c>
      <c r="AT160" s="6" t="s">
        <v>144</v>
      </c>
      <c r="AU160" s="6" t="s">
        <v>96</v>
      </c>
      <c r="AY160" s="6" t="s">
        <v>143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21</v>
      </c>
      <c r="BK160" s="88">
        <f>ROUND($L$160*$K$160,2)</f>
        <v>0</v>
      </c>
      <c r="BL160" s="6" t="s">
        <v>148</v>
      </c>
    </row>
    <row r="161" spans="2:51" s="6" customFormat="1" ht="15.75" customHeight="1">
      <c r="B161" s="147"/>
      <c r="C161" s="148"/>
      <c r="D161" s="148"/>
      <c r="E161" s="148"/>
      <c r="F161" s="226" t="s">
        <v>198</v>
      </c>
      <c r="G161" s="227"/>
      <c r="H161" s="227"/>
      <c r="I161" s="227"/>
      <c r="J161" s="148"/>
      <c r="K161" s="149">
        <v>67.676</v>
      </c>
      <c r="L161" s="148"/>
      <c r="M161" s="148"/>
      <c r="N161" s="148"/>
      <c r="O161" s="148"/>
      <c r="P161" s="148"/>
      <c r="Q161" s="148"/>
      <c r="R161" s="150"/>
      <c r="T161" s="151"/>
      <c r="U161" s="148"/>
      <c r="V161" s="148"/>
      <c r="W161" s="148"/>
      <c r="X161" s="148"/>
      <c r="Y161" s="148"/>
      <c r="Z161" s="148"/>
      <c r="AA161" s="152"/>
      <c r="AT161" s="153" t="s">
        <v>153</v>
      </c>
      <c r="AU161" s="153" t="s">
        <v>96</v>
      </c>
      <c r="AV161" s="153" t="s">
        <v>96</v>
      </c>
      <c r="AW161" s="153" t="s">
        <v>104</v>
      </c>
      <c r="AX161" s="153" t="s">
        <v>21</v>
      </c>
      <c r="AY161" s="153" t="s">
        <v>143</v>
      </c>
    </row>
    <row r="162" spans="2:64" s="6" customFormat="1" ht="27" customHeight="1">
      <c r="B162" s="23"/>
      <c r="C162" s="134" t="s">
        <v>199</v>
      </c>
      <c r="D162" s="134" t="s">
        <v>144</v>
      </c>
      <c r="E162" s="135" t="s">
        <v>200</v>
      </c>
      <c r="F162" s="220" t="s">
        <v>201</v>
      </c>
      <c r="G162" s="221"/>
      <c r="H162" s="221"/>
      <c r="I162" s="221"/>
      <c r="J162" s="136" t="s">
        <v>171</v>
      </c>
      <c r="K162" s="137">
        <v>30.105</v>
      </c>
      <c r="L162" s="222">
        <v>0</v>
      </c>
      <c r="M162" s="221"/>
      <c r="N162" s="223">
        <f>ROUND($L$162*$K$162,2)</f>
        <v>0</v>
      </c>
      <c r="O162" s="221"/>
      <c r="P162" s="221"/>
      <c r="Q162" s="221"/>
      <c r="R162" s="25"/>
      <c r="T162" s="138"/>
      <c r="U162" s="31" t="s">
        <v>43</v>
      </c>
      <c r="V162" s="139">
        <v>0.083</v>
      </c>
      <c r="W162" s="139">
        <f>$V$162*$K$162</f>
        <v>2.4987150000000002</v>
      </c>
      <c r="X162" s="139">
        <v>0</v>
      </c>
      <c r="Y162" s="139">
        <f>$X$162*$K$162</f>
        <v>0</v>
      </c>
      <c r="Z162" s="139">
        <v>0</v>
      </c>
      <c r="AA162" s="140">
        <f>$Z$162*$K$162</f>
        <v>0</v>
      </c>
      <c r="AR162" s="6" t="s">
        <v>148</v>
      </c>
      <c r="AT162" s="6" t="s">
        <v>144</v>
      </c>
      <c r="AU162" s="6" t="s">
        <v>96</v>
      </c>
      <c r="AY162" s="6" t="s">
        <v>143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6" t="s">
        <v>21</v>
      </c>
      <c r="BK162" s="88">
        <f>ROUND($L$162*$K$162,2)</f>
        <v>0</v>
      </c>
      <c r="BL162" s="6" t="s">
        <v>148</v>
      </c>
    </row>
    <row r="163" spans="2:51" s="6" customFormat="1" ht="15.75" customHeight="1">
      <c r="B163" s="141"/>
      <c r="C163" s="142"/>
      <c r="D163" s="142"/>
      <c r="E163" s="142"/>
      <c r="F163" s="224" t="s">
        <v>202</v>
      </c>
      <c r="G163" s="225"/>
      <c r="H163" s="225"/>
      <c r="I163" s="225"/>
      <c r="J163" s="142"/>
      <c r="K163" s="142"/>
      <c r="L163" s="142"/>
      <c r="M163" s="142"/>
      <c r="N163" s="142"/>
      <c r="O163" s="142"/>
      <c r="P163" s="142"/>
      <c r="Q163" s="142"/>
      <c r="R163" s="143"/>
      <c r="T163" s="144"/>
      <c r="U163" s="142"/>
      <c r="V163" s="142"/>
      <c r="W163" s="142"/>
      <c r="X163" s="142"/>
      <c r="Y163" s="142"/>
      <c r="Z163" s="142"/>
      <c r="AA163" s="145"/>
      <c r="AT163" s="146" t="s">
        <v>153</v>
      </c>
      <c r="AU163" s="146" t="s">
        <v>96</v>
      </c>
      <c r="AV163" s="146" t="s">
        <v>21</v>
      </c>
      <c r="AW163" s="146" t="s">
        <v>104</v>
      </c>
      <c r="AX163" s="146" t="s">
        <v>78</v>
      </c>
      <c r="AY163" s="146" t="s">
        <v>143</v>
      </c>
    </row>
    <row r="164" spans="2:51" s="6" customFormat="1" ht="15.75" customHeight="1">
      <c r="B164" s="147"/>
      <c r="C164" s="148"/>
      <c r="D164" s="148"/>
      <c r="E164" s="148"/>
      <c r="F164" s="226" t="s">
        <v>203</v>
      </c>
      <c r="G164" s="227"/>
      <c r="H164" s="227"/>
      <c r="I164" s="227"/>
      <c r="J164" s="148"/>
      <c r="K164" s="149">
        <v>99.401</v>
      </c>
      <c r="L164" s="148"/>
      <c r="M164" s="148"/>
      <c r="N164" s="148"/>
      <c r="O164" s="148"/>
      <c r="P164" s="148"/>
      <c r="Q164" s="148"/>
      <c r="R164" s="150"/>
      <c r="T164" s="151"/>
      <c r="U164" s="148"/>
      <c r="V164" s="148"/>
      <c r="W164" s="148"/>
      <c r="X164" s="148"/>
      <c r="Y164" s="148"/>
      <c r="Z164" s="148"/>
      <c r="AA164" s="152"/>
      <c r="AT164" s="153" t="s">
        <v>153</v>
      </c>
      <c r="AU164" s="153" t="s">
        <v>96</v>
      </c>
      <c r="AV164" s="153" t="s">
        <v>96</v>
      </c>
      <c r="AW164" s="153" t="s">
        <v>104</v>
      </c>
      <c r="AX164" s="153" t="s">
        <v>78</v>
      </c>
      <c r="AY164" s="153" t="s">
        <v>143</v>
      </c>
    </row>
    <row r="165" spans="2:51" s="6" customFormat="1" ht="15.75" customHeight="1">
      <c r="B165" s="147"/>
      <c r="C165" s="148"/>
      <c r="D165" s="148"/>
      <c r="E165" s="148"/>
      <c r="F165" s="226" t="s">
        <v>204</v>
      </c>
      <c r="G165" s="227"/>
      <c r="H165" s="227"/>
      <c r="I165" s="227"/>
      <c r="J165" s="148"/>
      <c r="K165" s="149">
        <v>-69.296</v>
      </c>
      <c r="L165" s="148"/>
      <c r="M165" s="148"/>
      <c r="N165" s="148"/>
      <c r="O165" s="148"/>
      <c r="P165" s="148"/>
      <c r="Q165" s="148"/>
      <c r="R165" s="150"/>
      <c r="T165" s="151"/>
      <c r="U165" s="148"/>
      <c r="V165" s="148"/>
      <c r="W165" s="148"/>
      <c r="X165" s="148"/>
      <c r="Y165" s="148"/>
      <c r="Z165" s="148"/>
      <c r="AA165" s="152"/>
      <c r="AT165" s="153" t="s">
        <v>153</v>
      </c>
      <c r="AU165" s="153" t="s">
        <v>96</v>
      </c>
      <c r="AV165" s="153" t="s">
        <v>96</v>
      </c>
      <c r="AW165" s="153" t="s">
        <v>104</v>
      </c>
      <c r="AX165" s="153" t="s">
        <v>78</v>
      </c>
      <c r="AY165" s="153" t="s">
        <v>143</v>
      </c>
    </row>
    <row r="166" spans="2:51" s="6" customFormat="1" ht="15.75" customHeight="1">
      <c r="B166" s="154"/>
      <c r="C166" s="155"/>
      <c r="D166" s="155"/>
      <c r="E166" s="155"/>
      <c r="F166" s="228" t="s">
        <v>185</v>
      </c>
      <c r="G166" s="229"/>
      <c r="H166" s="229"/>
      <c r="I166" s="229"/>
      <c r="J166" s="155"/>
      <c r="K166" s="156">
        <v>30.105</v>
      </c>
      <c r="L166" s="155"/>
      <c r="M166" s="155"/>
      <c r="N166" s="155"/>
      <c r="O166" s="155"/>
      <c r="P166" s="155"/>
      <c r="Q166" s="155"/>
      <c r="R166" s="157"/>
      <c r="T166" s="158"/>
      <c r="U166" s="155"/>
      <c r="V166" s="155"/>
      <c r="W166" s="155"/>
      <c r="X166" s="155"/>
      <c r="Y166" s="155"/>
      <c r="Z166" s="155"/>
      <c r="AA166" s="159"/>
      <c r="AT166" s="160" t="s">
        <v>153</v>
      </c>
      <c r="AU166" s="160" t="s">
        <v>96</v>
      </c>
      <c r="AV166" s="160" t="s">
        <v>148</v>
      </c>
      <c r="AW166" s="160" t="s">
        <v>104</v>
      </c>
      <c r="AX166" s="160" t="s">
        <v>21</v>
      </c>
      <c r="AY166" s="160" t="s">
        <v>143</v>
      </c>
    </row>
    <row r="167" spans="2:64" s="6" customFormat="1" ht="15.75" customHeight="1">
      <c r="B167" s="23"/>
      <c r="C167" s="134" t="s">
        <v>205</v>
      </c>
      <c r="D167" s="134" t="s">
        <v>144</v>
      </c>
      <c r="E167" s="135" t="s">
        <v>206</v>
      </c>
      <c r="F167" s="220" t="s">
        <v>207</v>
      </c>
      <c r="G167" s="221"/>
      <c r="H167" s="221"/>
      <c r="I167" s="221"/>
      <c r="J167" s="136" t="s">
        <v>171</v>
      </c>
      <c r="K167" s="137">
        <v>30.105</v>
      </c>
      <c r="L167" s="222">
        <v>0</v>
      </c>
      <c r="M167" s="221"/>
      <c r="N167" s="223">
        <f>ROUND($L$167*$K$167,2)</f>
        <v>0</v>
      </c>
      <c r="O167" s="221"/>
      <c r="P167" s="221"/>
      <c r="Q167" s="221"/>
      <c r="R167" s="25"/>
      <c r="T167" s="138"/>
      <c r="U167" s="31" t="s">
        <v>43</v>
      </c>
      <c r="V167" s="139">
        <v>0.652</v>
      </c>
      <c r="W167" s="139">
        <f>$V$167*$K$167</f>
        <v>19.62846</v>
      </c>
      <c r="X167" s="139">
        <v>0</v>
      </c>
      <c r="Y167" s="139">
        <f>$X$167*$K$167</f>
        <v>0</v>
      </c>
      <c r="Z167" s="139">
        <v>0</v>
      </c>
      <c r="AA167" s="140">
        <f>$Z$167*$K$167</f>
        <v>0</v>
      </c>
      <c r="AR167" s="6" t="s">
        <v>148</v>
      </c>
      <c r="AT167" s="6" t="s">
        <v>144</v>
      </c>
      <c r="AU167" s="6" t="s">
        <v>96</v>
      </c>
      <c r="AY167" s="6" t="s">
        <v>143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6" t="s">
        <v>21</v>
      </c>
      <c r="BK167" s="88">
        <f>ROUND($L$167*$K$167,2)</f>
        <v>0</v>
      </c>
      <c r="BL167" s="6" t="s">
        <v>148</v>
      </c>
    </row>
    <row r="168" spans="2:51" s="6" customFormat="1" ht="27" customHeight="1">
      <c r="B168" s="147"/>
      <c r="C168" s="148"/>
      <c r="D168" s="148"/>
      <c r="E168" s="148"/>
      <c r="F168" s="226" t="s">
        <v>208</v>
      </c>
      <c r="G168" s="227"/>
      <c r="H168" s="227"/>
      <c r="I168" s="227"/>
      <c r="J168" s="148"/>
      <c r="K168" s="149">
        <v>30.105</v>
      </c>
      <c r="L168" s="148"/>
      <c r="M168" s="148"/>
      <c r="N168" s="148"/>
      <c r="O168" s="148"/>
      <c r="P168" s="148"/>
      <c r="Q168" s="148"/>
      <c r="R168" s="150"/>
      <c r="T168" s="151"/>
      <c r="U168" s="148"/>
      <c r="V168" s="148"/>
      <c r="W168" s="148"/>
      <c r="X168" s="148"/>
      <c r="Y168" s="148"/>
      <c r="Z168" s="148"/>
      <c r="AA168" s="152"/>
      <c r="AT168" s="153" t="s">
        <v>153</v>
      </c>
      <c r="AU168" s="153" t="s">
        <v>96</v>
      </c>
      <c r="AV168" s="153" t="s">
        <v>96</v>
      </c>
      <c r="AW168" s="153" t="s">
        <v>104</v>
      </c>
      <c r="AX168" s="153" t="s">
        <v>21</v>
      </c>
      <c r="AY168" s="153" t="s">
        <v>143</v>
      </c>
    </row>
    <row r="169" spans="2:64" s="6" customFormat="1" ht="15.75" customHeight="1">
      <c r="B169" s="23"/>
      <c r="C169" s="134" t="s">
        <v>8</v>
      </c>
      <c r="D169" s="134" t="s">
        <v>144</v>
      </c>
      <c r="E169" s="135" t="s">
        <v>209</v>
      </c>
      <c r="F169" s="220" t="s">
        <v>210</v>
      </c>
      <c r="G169" s="221"/>
      <c r="H169" s="221"/>
      <c r="I169" s="221"/>
      <c r="J169" s="136" t="s">
        <v>171</v>
      </c>
      <c r="K169" s="137">
        <v>30.105</v>
      </c>
      <c r="L169" s="222">
        <v>0</v>
      </c>
      <c r="M169" s="221"/>
      <c r="N169" s="223">
        <f>ROUND($L$169*$K$169,2)</f>
        <v>0</v>
      </c>
      <c r="O169" s="221"/>
      <c r="P169" s="221"/>
      <c r="Q169" s="221"/>
      <c r="R169" s="25"/>
      <c r="T169" s="138"/>
      <c r="U169" s="31" t="s">
        <v>43</v>
      </c>
      <c r="V169" s="139">
        <v>0.009</v>
      </c>
      <c r="W169" s="139">
        <f>$V$169*$K$169</f>
        <v>0.270945</v>
      </c>
      <c r="X169" s="139">
        <v>0</v>
      </c>
      <c r="Y169" s="139">
        <f>$X$169*$K$169</f>
        <v>0</v>
      </c>
      <c r="Z169" s="139">
        <v>0</v>
      </c>
      <c r="AA169" s="140">
        <f>$Z$169*$K$169</f>
        <v>0</v>
      </c>
      <c r="AR169" s="6" t="s">
        <v>148</v>
      </c>
      <c r="AT169" s="6" t="s">
        <v>144</v>
      </c>
      <c r="AU169" s="6" t="s">
        <v>96</v>
      </c>
      <c r="AY169" s="6" t="s">
        <v>143</v>
      </c>
      <c r="BE169" s="88">
        <f>IF($U$169="základní",$N$169,0)</f>
        <v>0</v>
      </c>
      <c r="BF169" s="88">
        <f>IF($U$169="snížená",$N$169,0)</f>
        <v>0</v>
      </c>
      <c r="BG169" s="88">
        <f>IF($U$169="zákl. přenesená",$N$169,0)</f>
        <v>0</v>
      </c>
      <c r="BH169" s="88">
        <f>IF($U$169="sníž. přenesená",$N$169,0)</f>
        <v>0</v>
      </c>
      <c r="BI169" s="88">
        <f>IF($U$169="nulová",$N$169,0)</f>
        <v>0</v>
      </c>
      <c r="BJ169" s="6" t="s">
        <v>21</v>
      </c>
      <c r="BK169" s="88">
        <f>ROUND($L$169*$K$169,2)</f>
        <v>0</v>
      </c>
      <c r="BL169" s="6" t="s">
        <v>148</v>
      </c>
    </row>
    <row r="170" spans="2:64" s="6" customFormat="1" ht="27" customHeight="1">
      <c r="B170" s="23"/>
      <c r="C170" s="134" t="s">
        <v>211</v>
      </c>
      <c r="D170" s="134" t="s">
        <v>144</v>
      </c>
      <c r="E170" s="135" t="s">
        <v>212</v>
      </c>
      <c r="F170" s="220" t="s">
        <v>213</v>
      </c>
      <c r="G170" s="221"/>
      <c r="H170" s="221"/>
      <c r="I170" s="221"/>
      <c r="J170" s="136" t="s">
        <v>214</v>
      </c>
      <c r="K170" s="137">
        <v>60.21</v>
      </c>
      <c r="L170" s="222">
        <v>0</v>
      </c>
      <c r="M170" s="221"/>
      <c r="N170" s="223">
        <f>ROUND($L$170*$K$170,2)</f>
        <v>0</v>
      </c>
      <c r="O170" s="221"/>
      <c r="P170" s="221"/>
      <c r="Q170" s="221"/>
      <c r="R170" s="25"/>
      <c r="T170" s="138"/>
      <c r="U170" s="31" t="s">
        <v>43</v>
      </c>
      <c r="V170" s="139">
        <v>0</v>
      </c>
      <c r="W170" s="139">
        <f>$V$170*$K$170</f>
        <v>0</v>
      </c>
      <c r="X170" s="139">
        <v>0</v>
      </c>
      <c r="Y170" s="139">
        <f>$X$170*$K$170</f>
        <v>0</v>
      </c>
      <c r="Z170" s="139">
        <v>0</v>
      </c>
      <c r="AA170" s="140">
        <f>$Z$170*$K$170</f>
        <v>0</v>
      </c>
      <c r="AR170" s="6" t="s">
        <v>148</v>
      </c>
      <c r="AT170" s="6" t="s">
        <v>144</v>
      </c>
      <c r="AU170" s="6" t="s">
        <v>96</v>
      </c>
      <c r="AY170" s="6" t="s">
        <v>143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21</v>
      </c>
      <c r="BK170" s="88">
        <f>ROUND($L$170*$K$170,2)</f>
        <v>0</v>
      </c>
      <c r="BL170" s="6" t="s">
        <v>148</v>
      </c>
    </row>
    <row r="171" spans="2:51" s="6" customFormat="1" ht="27" customHeight="1">
      <c r="B171" s="141"/>
      <c r="C171" s="142"/>
      <c r="D171" s="142"/>
      <c r="E171" s="142"/>
      <c r="F171" s="224" t="s">
        <v>215</v>
      </c>
      <c r="G171" s="225"/>
      <c r="H171" s="225"/>
      <c r="I171" s="225"/>
      <c r="J171" s="142"/>
      <c r="K171" s="142"/>
      <c r="L171" s="142"/>
      <c r="M171" s="142"/>
      <c r="N171" s="142"/>
      <c r="O171" s="142"/>
      <c r="P171" s="142"/>
      <c r="Q171" s="142"/>
      <c r="R171" s="143"/>
      <c r="T171" s="144"/>
      <c r="U171" s="142"/>
      <c r="V171" s="142"/>
      <c r="W171" s="142"/>
      <c r="X171" s="142"/>
      <c r="Y171" s="142"/>
      <c r="Z171" s="142"/>
      <c r="AA171" s="145"/>
      <c r="AT171" s="146" t="s">
        <v>153</v>
      </c>
      <c r="AU171" s="146" t="s">
        <v>96</v>
      </c>
      <c r="AV171" s="146" t="s">
        <v>21</v>
      </c>
      <c r="AW171" s="146" t="s">
        <v>104</v>
      </c>
      <c r="AX171" s="146" t="s">
        <v>78</v>
      </c>
      <c r="AY171" s="146" t="s">
        <v>143</v>
      </c>
    </row>
    <row r="172" spans="2:51" s="6" customFormat="1" ht="15.75" customHeight="1">
      <c r="B172" s="147"/>
      <c r="C172" s="148"/>
      <c r="D172" s="148"/>
      <c r="E172" s="148"/>
      <c r="F172" s="226" t="s">
        <v>216</v>
      </c>
      <c r="G172" s="227"/>
      <c r="H172" s="227"/>
      <c r="I172" s="227"/>
      <c r="J172" s="148"/>
      <c r="K172" s="149">
        <v>60.21</v>
      </c>
      <c r="L172" s="148"/>
      <c r="M172" s="148"/>
      <c r="N172" s="148"/>
      <c r="O172" s="148"/>
      <c r="P172" s="148"/>
      <c r="Q172" s="148"/>
      <c r="R172" s="150"/>
      <c r="T172" s="151"/>
      <c r="U172" s="148"/>
      <c r="V172" s="148"/>
      <c r="W172" s="148"/>
      <c r="X172" s="148"/>
      <c r="Y172" s="148"/>
      <c r="Z172" s="148"/>
      <c r="AA172" s="152"/>
      <c r="AT172" s="153" t="s">
        <v>153</v>
      </c>
      <c r="AU172" s="153" t="s">
        <v>96</v>
      </c>
      <c r="AV172" s="153" t="s">
        <v>96</v>
      </c>
      <c r="AW172" s="153" t="s">
        <v>104</v>
      </c>
      <c r="AX172" s="153" t="s">
        <v>21</v>
      </c>
      <c r="AY172" s="153" t="s">
        <v>143</v>
      </c>
    </row>
    <row r="173" spans="2:64" s="6" customFormat="1" ht="27" customHeight="1">
      <c r="B173" s="23"/>
      <c r="C173" s="134" t="s">
        <v>217</v>
      </c>
      <c r="D173" s="134" t="s">
        <v>144</v>
      </c>
      <c r="E173" s="135" t="s">
        <v>218</v>
      </c>
      <c r="F173" s="220" t="s">
        <v>219</v>
      </c>
      <c r="G173" s="221"/>
      <c r="H173" s="221"/>
      <c r="I173" s="221"/>
      <c r="J173" s="136" t="s">
        <v>171</v>
      </c>
      <c r="K173" s="137">
        <v>69.296</v>
      </c>
      <c r="L173" s="222">
        <v>0</v>
      </c>
      <c r="M173" s="221"/>
      <c r="N173" s="223">
        <f>ROUND($L$173*$K$173,2)</f>
        <v>0</v>
      </c>
      <c r="O173" s="221"/>
      <c r="P173" s="221"/>
      <c r="Q173" s="221"/>
      <c r="R173" s="25"/>
      <c r="T173" s="138"/>
      <c r="U173" s="31" t="s">
        <v>43</v>
      </c>
      <c r="V173" s="139">
        <v>0.299</v>
      </c>
      <c r="W173" s="139">
        <f>$V$173*$K$173</f>
        <v>20.719504</v>
      </c>
      <c r="X173" s="139">
        <v>0</v>
      </c>
      <c r="Y173" s="139">
        <f>$X$173*$K$173</f>
        <v>0</v>
      </c>
      <c r="Z173" s="139">
        <v>0</v>
      </c>
      <c r="AA173" s="140">
        <f>$Z$173*$K$173</f>
        <v>0</v>
      </c>
      <c r="AR173" s="6" t="s">
        <v>148</v>
      </c>
      <c r="AT173" s="6" t="s">
        <v>144</v>
      </c>
      <c r="AU173" s="6" t="s">
        <v>96</v>
      </c>
      <c r="AY173" s="6" t="s">
        <v>143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6" t="s">
        <v>21</v>
      </c>
      <c r="BK173" s="88">
        <f>ROUND($L$173*$K$173,2)</f>
        <v>0</v>
      </c>
      <c r="BL173" s="6" t="s">
        <v>148</v>
      </c>
    </row>
    <row r="174" spans="2:51" s="6" customFormat="1" ht="15.75" customHeight="1">
      <c r="B174" s="141"/>
      <c r="C174" s="142"/>
      <c r="D174" s="142"/>
      <c r="E174" s="142"/>
      <c r="F174" s="224" t="s">
        <v>220</v>
      </c>
      <c r="G174" s="225"/>
      <c r="H174" s="225"/>
      <c r="I174" s="225"/>
      <c r="J174" s="142"/>
      <c r="K174" s="142"/>
      <c r="L174" s="142"/>
      <c r="M174" s="142"/>
      <c r="N174" s="142"/>
      <c r="O174" s="142"/>
      <c r="P174" s="142"/>
      <c r="Q174" s="142"/>
      <c r="R174" s="143"/>
      <c r="T174" s="144"/>
      <c r="U174" s="142"/>
      <c r="V174" s="142"/>
      <c r="W174" s="142"/>
      <c r="X174" s="142"/>
      <c r="Y174" s="142"/>
      <c r="Z174" s="142"/>
      <c r="AA174" s="145"/>
      <c r="AT174" s="146" t="s">
        <v>153</v>
      </c>
      <c r="AU174" s="146" t="s">
        <v>96</v>
      </c>
      <c r="AV174" s="146" t="s">
        <v>21</v>
      </c>
      <c r="AW174" s="146" t="s">
        <v>104</v>
      </c>
      <c r="AX174" s="146" t="s">
        <v>78</v>
      </c>
      <c r="AY174" s="146" t="s">
        <v>143</v>
      </c>
    </row>
    <row r="175" spans="2:51" s="6" customFormat="1" ht="15.75" customHeight="1">
      <c r="B175" s="147"/>
      <c r="C175" s="148"/>
      <c r="D175" s="148"/>
      <c r="E175" s="148"/>
      <c r="F175" s="226" t="s">
        <v>221</v>
      </c>
      <c r="G175" s="227"/>
      <c r="H175" s="227"/>
      <c r="I175" s="227"/>
      <c r="J175" s="148"/>
      <c r="K175" s="149">
        <v>22.275</v>
      </c>
      <c r="L175" s="148"/>
      <c r="M175" s="148"/>
      <c r="N175" s="148"/>
      <c r="O175" s="148"/>
      <c r="P175" s="148"/>
      <c r="Q175" s="148"/>
      <c r="R175" s="150"/>
      <c r="T175" s="151"/>
      <c r="U175" s="148"/>
      <c r="V175" s="148"/>
      <c r="W175" s="148"/>
      <c r="X175" s="148"/>
      <c r="Y175" s="148"/>
      <c r="Z175" s="148"/>
      <c r="AA175" s="152"/>
      <c r="AT175" s="153" t="s">
        <v>153</v>
      </c>
      <c r="AU175" s="153" t="s">
        <v>96</v>
      </c>
      <c r="AV175" s="153" t="s">
        <v>96</v>
      </c>
      <c r="AW175" s="153" t="s">
        <v>104</v>
      </c>
      <c r="AX175" s="153" t="s">
        <v>78</v>
      </c>
      <c r="AY175" s="153" t="s">
        <v>143</v>
      </c>
    </row>
    <row r="176" spans="2:51" s="6" customFormat="1" ht="15.75" customHeight="1">
      <c r="B176" s="141"/>
      <c r="C176" s="142"/>
      <c r="D176" s="142"/>
      <c r="E176" s="142"/>
      <c r="F176" s="224" t="s">
        <v>222</v>
      </c>
      <c r="G176" s="225"/>
      <c r="H176" s="225"/>
      <c r="I176" s="225"/>
      <c r="J176" s="142"/>
      <c r="K176" s="142"/>
      <c r="L176" s="142"/>
      <c r="M176" s="142"/>
      <c r="N176" s="142"/>
      <c r="O176" s="142"/>
      <c r="P176" s="142"/>
      <c r="Q176" s="142"/>
      <c r="R176" s="143"/>
      <c r="T176" s="144"/>
      <c r="U176" s="142"/>
      <c r="V176" s="142"/>
      <c r="W176" s="142"/>
      <c r="X176" s="142"/>
      <c r="Y176" s="142"/>
      <c r="Z176" s="142"/>
      <c r="AA176" s="145"/>
      <c r="AT176" s="146" t="s">
        <v>153</v>
      </c>
      <c r="AU176" s="146" t="s">
        <v>96</v>
      </c>
      <c r="AV176" s="146" t="s">
        <v>21</v>
      </c>
      <c r="AW176" s="146" t="s">
        <v>104</v>
      </c>
      <c r="AX176" s="146" t="s">
        <v>78</v>
      </c>
      <c r="AY176" s="146" t="s">
        <v>143</v>
      </c>
    </row>
    <row r="177" spans="2:51" s="6" customFormat="1" ht="15.75" customHeight="1">
      <c r="B177" s="147"/>
      <c r="C177" s="148"/>
      <c r="D177" s="148"/>
      <c r="E177" s="148"/>
      <c r="F177" s="226" t="s">
        <v>223</v>
      </c>
      <c r="G177" s="227"/>
      <c r="H177" s="227"/>
      <c r="I177" s="227"/>
      <c r="J177" s="148"/>
      <c r="K177" s="149">
        <v>47.021</v>
      </c>
      <c r="L177" s="148"/>
      <c r="M177" s="148"/>
      <c r="N177" s="148"/>
      <c r="O177" s="148"/>
      <c r="P177" s="148"/>
      <c r="Q177" s="148"/>
      <c r="R177" s="150"/>
      <c r="T177" s="151"/>
      <c r="U177" s="148"/>
      <c r="V177" s="148"/>
      <c r="W177" s="148"/>
      <c r="X177" s="148"/>
      <c r="Y177" s="148"/>
      <c r="Z177" s="148"/>
      <c r="AA177" s="152"/>
      <c r="AT177" s="153" t="s">
        <v>153</v>
      </c>
      <c r="AU177" s="153" t="s">
        <v>96</v>
      </c>
      <c r="AV177" s="153" t="s">
        <v>96</v>
      </c>
      <c r="AW177" s="153" t="s">
        <v>104</v>
      </c>
      <c r="AX177" s="153" t="s">
        <v>78</v>
      </c>
      <c r="AY177" s="153" t="s">
        <v>143</v>
      </c>
    </row>
    <row r="178" spans="2:51" s="6" customFormat="1" ht="15.75" customHeight="1">
      <c r="B178" s="154"/>
      <c r="C178" s="155"/>
      <c r="D178" s="155"/>
      <c r="E178" s="155"/>
      <c r="F178" s="228" t="s">
        <v>185</v>
      </c>
      <c r="G178" s="229"/>
      <c r="H178" s="229"/>
      <c r="I178" s="229"/>
      <c r="J178" s="155"/>
      <c r="K178" s="156">
        <v>69.296</v>
      </c>
      <c r="L178" s="155"/>
      <c r="M178" s="155"/>
      <c r="N178" s="155"/>
      <c r="O178" s="155"/>
      <c r="P178" s="155"/>
      <c r="Q178" s="155"/>
      <c r="R178" s="157"/>
      <c r="T178" s="158"/>
      <c r="U178" s="155"/>
      <c r="V178" s="155"/>
      <c r="W178" s="155"/>
      <c r="X178" s="155"/>
      <c r="Y178" s="155"/>
      <c r="Z178" s="155"/>
      <c r="AA178" s="159"/>
      <c r="AT178" s="160" t="s">
        <v>153</v>
      </c>
      <c r="AU178" s="160" t="s">
        <v>96</v>
      </c>
      <c r="AV178" s="160" t="s">
        <v>148</v>
      </c>
      <c r="AW178" s="160" t="s">
        <v>104</v>
      </c>
      <c r="AX178" s="160" t="s">
        <v>21</v>
      </c>
      <c r="AY178" s="160" t="s">
        <v>143</v>
      </c>
    </row>
    <row r="179" spans="2:64" s="6" customFormat="1" ht="15.75" customHeight="1">
      <c r="B179" s="23"/>
      <c r="C179" s="134" t="s">
        <v>224</v>
      </c>
      <c r="D179" s="134" t="s">
        <v>144</v>
      </c>
      <c r="E179" s="135" t="s">
        <v>225</v>
      </c>
      <c r="F179" s="220" t="s">
        <v>226</v>
      </c>
      <c r="G179" s="221"/>
      <c r="H179" s="221"/>
      <c r="I179" s="221"/>
      <c r="J179" s="136" t="s">
        <v>147</v>
      </c>
      <c r="K179" s="137">
        <v>1</v>
      </c>
      <c r="L179" s="222">
        <v>0</v>
      </c>
      <c r="M179" s="221"/>
      <c r="N179" s="223">
        <f>ROUND($L$179*$K$179,2)</f>
        <v>0</v>
      </c>
      <c r="O179" s="221"/>
      <c r="P179" s="221"/>
      <c r="Q179" s="221"/>
      <c r="R179" s="25"/>
      <c r="T179" s="138"/>
      <c r="U179" s="31" t="s">
        <v>43</v>
      </c>
      <c r="V179" s="139">
        <v>0.742</v>
      </c>
      <c r="W179" s="139">
        <f>$V$179*$K$179</f>
        <v>0.742</v>
      </c>
      <c r="X179" s="139">
        <v>0</v>
      </c>
      <c r="Y179" s="139">
        <f>$X$179*$K$179</f>
        <v>0</v>
      </c>
      <c r="Z179" s="139">
        <v>0</v>
      </c>
      <c r="AA179" s="140">
        <f>$Z$179*$K$179</f>
        <v>0</v>
      </c>
      <c r="AR179" s="6" t="s">
        <v>148</v>
      </c>
      <c r="AT179" s="6" t="s">
        <v>144</v>
      </c>
      <c r="AU179" s="6" t="s">
        <v>96</v>
      </c>
      <c r="AY179" s="6" t="s">
        <v>143</v>
      </c>
      <c r="BE179" s="88">
        <f>IF($U$179="základní",$N$179,0)</f>
        <v>0</v>
      </c>
      <c r="BF179" s="88">
        <f>IF($U$179="snížená",$N$179,0)</f>
        <v>0</v>
      </c>
      <c r="BG179" s="88">
        <f>IF($U$179="zákl. přenesená",$N$179,0)</f>
        <v>0</v>
      </c>
      <c r="BH179" s="88">
        <f>IF($U$179="sníž. přenesená",$N$179,0)</f>
        <v>0</v>
      </c>
      <c r="BI179" s="88">
        <f>IF($U$179="nulová",$N$179,0)</f>
        <v>0</v>
      </c>
      <c r="BJ179" s="6" t="s">
        <v>21</v>
      </c>
      <c r="BK179" s="88">
        <f>ROUND($L$179*$K$179,2)</f>
        <v>0</v>
      </c>
      <c r="BL179" s="6" t="s">
        <v>148</v>
      </c>
    </row>
    <row r="180" spans="2:64" s="6" customFormat="1" ht="39" customHeight="1">
      <c r="B180" s="23"/>
      <c r="C180" s="134" t="s">
        <v>227</v>
      </c>
      <c r="D180" s="134" t="s">
        <v>144</v>
      </c>
      <c r="E180" s="135" t="s">
        <v>228</v>
      </c>
      <c r="F180" s="220" t="s">
        <v>229</v>
      </c>
      <c r="G180" s="221"/>
      <c r="H180" s="221"/>
      <c r="I180" s="221"/>
      <c r="J180" s="136" t="s">
        <v>171</v>
      </c>
      <c r="K180" s="137">
        <v>16.268</v>
      </c>
      <c r="L180" s="222">
        <v>0</v>
      </c>
      <c r="M180" s="221"/>
      <c r="N180" s="223">
        <f>ROUND($L$180*$K$180,2)</f>
        <v>0</v>
      </c>
      <c r="O180" s="221"/>
      <c r="P180" s="221"/>
      <c r="Q180" s="221"/>
      <c r="R180" s="25"/>
      <c r="T180" s="138"/>
      <c r="U180" s="31" t="s">
        <v>43</v>
      </c>
      <c r="V180" s="139">
        <v>1.587</v>
      </c>
      <c r="W180" s="139">
        <f>$V$180*$K$180</f>
        <v>25.817316</v>
      </c>
      <c r="X180" s="139">
        <v>0</v>
      </c>
      <c r="Y180" s="139">
        <f>$X$180*$K$180</f>
        <v>0</v>
      </c>
      <c r="Z180" s="139">
        <v>0</v>
      </c>
      <c r="AA180" s="140">
        <f>$Z$180*$K$180</f>
        <v>0</v>
      </c>
      <c r="AR180" s="6" t="s">
        <v>148</v>
      </c>
      <c r="AT180" s="6" t="s">
        <v>144</v>
      </c>
      <c r="AU180" s="6" t="s">
        <v>96</v>
      </c>
      <c r="AY180" s="6" t="s">
        <v>143</v>
      </c>
      <c r="BE180" s="88">
        <f>IF($U$180="základní",$N$180,0)</f>
        <v>0</v>
      </c>
      <c r="BF180" s="88">
        <f>IF($U$180="snížená",$N$180,0)</f>
        <v>0</v>
      </c>
      <c r="BG180" s="88">
        <f>IF($U$180="zákl. přenesená",$N$180,0)</f>
        <v>0</v>
      </c>
      <c r="BH180" s="88">
        <f>IF($U$180="sníž. přenesená",$N$180,0)</f>
        <v>0</v>
      </c>
      <c r="BI180" s="88">
        <f>IF($U$180="nulová",$N$180,0)</f>
        <v>0</v>
      </c>
      <c r="BJ180" s="6" t="s">
        <v>21</v>
      </c>
      <c r="BK180" s="88">
        <f>ROUND($L$180*$K$180,2)</f>
        <v>0</v>
      </c>
      <c r="BL180" s="6" t="s">
        <v>148</v>
      </c>
    </row>
    <row r="181" spans="2:51" s="6" customFormat="1" ht="15.75" customHeight="1">
      <c r="B181" s="141"/>
      <c r="C181" s="142"/>
      <c r="D181" s="142"/>
      <c r="E181" s="142"/>
      <c r="F181" s="224" t="s">
        <v>230</v>
      </c>
      <c r="G181" s="225"/>
      <c r="H181" s="225"/>
      <c r="I181" s="225"/>
      <c r="J181" s="142"/>
      <c r="K181" s="142"/>
      <c r="L181" s="142"/>
      <c r="M181" s="142"/>
      <c r="N181" s="142"/>
      <c r="O181" s="142"/>
      <c r="P181" s="142"/>
      <c r="Q181" s="142"/>
      <c r="R181" s="143"/>
      <c r="T181" s="144"/>
      <c r="U181" s="142"/>
      <c r="V181" s="142"/>
      <c r="W181" s="142"/>
      <c r="X181" s="142"/>
      <c r="Y181" s="142"/>
      <c r="Z181" s="142"/>
      <c r="AA181" s="145"/>
      <c r="AT181" s="146" t="s">
        <v>153</v>
      </c>
      <c r="AU181" s="146" t="s">
        <v>96</v>
      </c>
      <c r="AV181" s="146" t="s">
        <v>21</v>
      </c>
      <c r="AW181" s="146" t="s">
        <v>104</v>
      </c>
      <c r="AX181" s="146" t="s">
        <v>78</v>
      </c>
      <c r="AY181" s="146" t="s">
        <v>143</v>
      </c>
    </row>
    <row r="182" spans="2:51" s="6" customFormat="1" ht="15.75" customHeight="1">
      <c r="B182" s="147"/>
      <c r="C182" s="148"/>
      <c r="D182" s="148"/>
      <c r="E182" s="148"/>
      <c r="F182" s="226" t="s">
        <v>231</v>
      </c>
      <c r="G182" s="227"/>
      <c r="H182" s="227"/>
      <c r="I182" s="227"/>
      <c r="J182" s="148"/>
      <c r="K182" s="149">
        <v>17.01</v>
      </c>
      <c r="L182" s="148"/>
      <c r="M182" s="148"/>
      <c r="N182" s="148"/>
      <c r="O182" s="148"/>
      <c r="P182" s="148"/>
      <c r="Q182" s="148"/>
      <c r="R182" s="150"/>
      <c r="T182" s="151"/>
      <c r="U182" s="148"/>
      <c r="V182" s="148"/>
      <c r="W182" s="148"/>
      <c r="X182" s="148"/>
      <c r="Y182" s="148"/>
      <c r="Z182" s="148"/>
      <c r="AA182" s="152"/>
      <c r="AT182" s="153" t="s">
        <v>153</v>
      </c>
      <c r="AU182" s="153" t="s">
        <v>96</v>
      </c>
      <c r="AV182" s="153" t="s">
        <v>96</v>
      </c>
      <c r="AW182" s="153" t="s">
        <v>104</v>
      </c>
      <c r="AX182" s="153" t="s">
        <v>78</v>
      </c>
      <c r="AY182" s="153" t="s">
        <v>143</v>
      </c>
    </row>
    <row r="183" spans="2:51" s="6" customFormat="1" ht="15.75" customHeight="1">
      <c r="B183" s="147"/>
      <c r="C183" s="148"/>
      <c r="D183" s="148"/>
      <c r="E183" s="148"/>
      <c r="F183" s="226" t="s">
        <v>232</v>
      </c>
      <c r="G183" s="227"/>
      <c r="H183" s="227"/>
      <c r="I183" s="227"/>
      <c r="J183" s="148"/>
      <c r="K183" s="149">
        <v>-0.742</v>
      </c>
      <c r="L183" s="148"/>
      <c r="M183" s="148"/>
      <c r="N183" s="148"/>
      <c r="O183" s="148"/>
      <c r="P183" s="148"/>
      <c r="Q183" s="148"/>
      <c r="R183" s="150"/>
      <c r="T183" s="151"/>
      <c r="U183" s="148"/>
      <c r="V183" s="148"/>
      <c r="W183" s="148"/>
      <c r="X183" s="148"/>
      <c r="Y183" s="148"/>
      <c r="Z183" s="148"/>
      <c r="AA183" s="152"/>
      <c r="AT183" s="153" t="s">
        <v>153</v>
      </c>
      <c r="AU183" s="153" t="s">
        <v>96</v>
      </c>
      <c r="AV183" s="153" t="s">
        <v>96</v>
      </c>
      <c r="AW183" s="153" t="s">
        <v>104</v>
      </c>
      <c r="AX183" s="153" t="s">
        <v>78</v>
      </c>
      <c r="AY183" s="153" t="s">
        <v>143</v>
      </c>
    </row>
    <row r="184" spans="2:51" s="6" customFormat="1" ht="15.75" customHeight="1">
      <c r="B184" s="154"/>
      <c r="C184" s="155"/>
      <c r="D184" s="155"/>
      <c r="E184" s="155"/>
      <c r="F184" s="228" t="s">
        <v>185</v>
      </c>
      <c r="G184" s="229"/>
      <c r="H184" s="229"/>
      <c r="I184" s="229"/>
      <c r="J184" s="155"/>
      <c r="K184" s="156">
        <v>16.268</v>
      </c>
      <c r="L184" s="155"/>
      <c r="M184" s="155"/>
      <c r="N184" s="155"/>
      <c r="O184" s="155"/>
      <c r="P184" s="155"/>
      <c r="Q184" s="155"/>
      <c r="R184" s="157"/>
      <c r="T184" s="158"/>
      <c r="U184" s="155"/>
      <c r="V184" s="155"/>
      <c r="W184" s="155"/>
      <c r="X184" s="155"/>
      <c r="Y184" s="155"/>
      <c r="Z184" s="155"/>
      <c r="AA184" s="159"/>
      <c r="AT184" s="160" t="s">
        <v>153</v>
      </c>
      <c r="AU184" s="160" t="s">
        <v>96</v>
      </c>
      <c r="AV184" s="160" t="s">
        <v>148</v>
      </c>
      <c r="AW184" s="160" t="s">
        <v>104</v>
      </c>
      <c r="AX184" s="160" t="s">
        <v>21</v>
      </c>
      <c r="AY184" s="160" t="s">
        <v>143</v>
      </c>
    </row>
    <row r="185" spans="2:64" s="6" customFormat="1" ht="15.75" customHeight="1">
      <c r="B185" s="23"/>
      <c r="C185" s="161" t="s">
        <v>233</v>
      </c>
      <c r="D185" s="161" t="s">
        <v>234</v>
      </c>
      <c r="E185" s="162" t="s">
        <v>235</v>
      </c>
      <c r="F185" s="230" t="s">
        <v>236</v>
      </c>
      <c r="G185" s="231"/>
      <c r="H185" s="231"/>
      <c r="I185" s="231"/>
      <c r="J185" s="163" t="s">
        <v>214</v>
      </c>
      <c r="K185" s="164">
        <v>32.536</v>
      </c>
      <c r="L185" s="232">
        <v>0</v>
      </c>
      <c r="M185" s="231"/>
      <c r="N185" s="233">
        <f>ROUND($L$185*$K$185,2)</f>
        <v>0</v>
      </c>
      <c r="O185" s="221"/>
      <c r="P185" s="221"/>
      <c r="Q185" s="221"/>
      <c r="R185" s="25"/>
      <c r="T185" s="138"/>
      <c r="U185" s="31" t="s">
        <v>43</v>
      </c>
      <c r="V185" s="139">
        <v>0</v>
      </c>
      <c r="W185" s="139">
        <f>$V$185*$K$185</f>
        <v>0</v>
      </c>
      <c r="X185" s="139">
        <v>1</v>
      </c>
      <c r="Y185" s="139">
        <f>$X$185*$K$185</f>
        <v>32.536</v>
      </c>
      <c r="Z185" s="139">
        <v>0</v>
      </c>
      <c r="AA185" s="140">
        <f>$Z$185*$K$185</f>
        <v>0</v>
      </c>
      <c r="AR185" s="6" t="s">
        <v>179</v>
      </c>
      <c r="AT185" s="6" t="s">
        <v>234</v>
      </c>
      <c r="AU185" s="6" t="s">
        <v>96</v>
      </c>
      <c r="AY185" s="6" t="s">
        <v>143</v>
      </c>
      <c r="BE185" s="88">
        <f>IF($U$185="základní",$N$185,0)</f>
        <v>0</v>
      </c>
      <c r="BF185" s="88">
        <f>IF($U$185="snížená",$N$185,0)</f>
        <v>0</v>
      </c>
      <c r="BG185" s="88">
        <f>IF($U$185="zákl. přenesená",$N$185,0)</f>
        <v>0</v>
      </c>
      <c r="BH185" s="88">
        <f>IF($U$185="sníž. přenesená",$N$185,0)</f>
        <v>0</v>
      </c>
      <c r="BI185" s="88">
        <f>IF($U$185="nulová",$N$185,0)</f>
        <v>0</v>
      </c>
      <c r="BJ185" s="6" t="s">
        <v>21</v>
      </c>
      <c r="BK185" s="88">
        <f>ROUND($L$185*$K$185,2)</f>
        <v>0</v>
      </c>
      <c r="BL185" s="6" t="s">
        <v>148</v>
      </c>
    </row>
    <row r="186" spans="2:63" s="123" customFormat="1" ht="30.75" customHeight="1">
      <c r="B186" s="124"/>
      <c r="C186" s="125"/>
      <c r="D186" s="133" t="s">
        <v>107</v>
      </c>
      <c r="E186" s="125"/>
      <c r="F186" s="125"/>
      <c r="G186" s="125"/>
      <c r="H186" s="125"/>
      <c r="I186" s="125"/>
      <c r="J186" s="125"/>
      <c r="K186" s="125"/>
      <c r="L186" s="125"/>
      <c r="M186" s="125"/>
      <c r="N186" s="237">
        <f>$BK$186</f>
        <v>0</v>
      </c>
      <c r="O186" s="236"/>
      <c r="P186" s="236"/>
      <c r="Q186" s="236"/>
      <c r="R186" s="127"/>
      <c r="T186" s="128"/>
      <c r="U186" s="125"/>
      <c r="V186" s="125"/>
      <c r="W186" s="129">
        <f>SUM($W$187:$W$188)</f>
        <v>9.61065</v>
      </c>
      <c r="X186" s="125"/>
      <c r="Y186" s="129">
        <f>SUM($Y$187:$Y$188)</f>
        <v>10.7206659</v>
      </c>
      <c r="Z186" s="125"/>
      <c r="AA186" s="130">
        <f>SUM($AA$187:$AA$188)</f>
        <v>0</v>
      </c>
      <c r="AR186" s="131" t="s">
        <v>21</v>
      </c>
      <c r="AT186" s="131" t="s">
        <v>77</v>
      </c>
      <c r="AU186" s="131" t="s">
        <v>21</v>
      </c>
      <c r="AY186" s="131" t="s">
        <v>143</v>
      </c>
      <c r="BK186" s="132">
        <f>SUM($BK$187:$BK$188)</f>
        <v>0</v>
      </c>
    </row>
    <row r="187" spans="2:64" s="6" customFormat="1" ht="27" customHeight="1">
      <c r="B187" s="23"/>
      <c r="C187" s="134" t="s">
        <v>7</v>
      </c>
      <c r="D187" s="134" t="s">
        <v>144</v>
      </c>
      <c r="E187" s="135" t="s">
        <v>237</v>
      </c>
      <c r="F187" s="220" t="s">
        <v>238</v>
      </c>
      <c r="G187" s="221"/>
      <c r="H187" s="221"/>
      <c r="I187" s="221"/>
      <c r="J187" s="136" t="s">
        <v>171</v>
      </c>
      <c r="K187" s="137">
        <v>5.67</v>
      </c>
      <c r="L187" s="222">
        <v>0</v>
      </c>
      <c r="M187" s="221"/>
      <c r="N187" s="223">
        <f>ROUND($L$187*$K$187,2)</f>
        <v>0</v>
      </c>
      <c r="O187" s="221"/>
      <c r="P187" s="221"/>
      <c r="Q187" s="221"/>
      <c r="R187" s="25"/>
      <c r="T187" s="138"/>
      <c r="U187" s="31" t="s">
        <v>43</v>
      </c>
      <c r="V187" s="139">
        <v>1.695</v>
      </c>
      <c r="W187" s="139">
        <f>$V$187*$K$187</f>
        <v>9.61065</v>
      </c>
      <c r="X187" s="139">
        <v>1.89077</v>
      </c>
      <c r="Y187" s="139">
        <f>$X$187*$K$187</f>
        <v>10.7206659</v>
      </c>
      <c r="Z187" s="139">
        <v>0</v>
      </c>
      <c r="AA187" s="140">
        <f>$Z$187*$K$187</f>
        <v>0</v>
      </c>
      <c r="AR187" s="6" t="s">
        <v>148</v>
      </c>
      <c r="AT187" s="6" t="s">
        <v>144</v>
      </c>
      <c r="AU187" s="6" t="s">
        <v>96</v>
      </c>
      <c r="AY187" s="6" t="s">
        <v>143</v>
      </c>
      <c r="BE187" s="88">
        <f>IF($U$187="základní",$N$187,0)</f>
        <v>0</v>
      </c>
      <c r="BF187" s="88">
        <f>IF($U$187="snížená",$N$187,0)</f>
        <v>0</v>
      </c>
      <c r="BG187" s="88">
        <f>IF($U$187="zákl. přenesená",$N$187,0)</f>
        <v>0</v>
      </c>
      <c r="BH187" s="88">
        <f>IF($U$187="sníž. přenesená",$N$187,0)</f>
        <v>0</v>
      </c>
      <c r="BI187" s="88">
        <f>IF($U$187="nulová",$N$187,0)</f>
        <v>0</v>
      </c>
      <c r="BJ187" s="6" t="s">
        <v>21</v>
      </c>
      <c r="BK187" s="88">
        <f>ROUND($L$187*$K$187,2)</f>
        <v>0</v>
      </c>
      <c r="BL187" s="6" t="s">
        <v>148</v>
      </c>
    </row>
    <row r="188" spans="2:51" s="6" customFormat="1" ht="15.75" customHeight="1">
      <c r="B188" s="147"/>
      <c r="C188" s="148"/>
      <c r="D188" s="148"/>
      <c r="E188" s="148"/>
      <c r="F188" s="226" t="s">
        <v>239</v>
      </c>
      <c r="G188" s="227"/>
      <c r="H188" s="227"/>
      <c r="I188" s="227"/>
      <c r="J188" s="148"/>
      <c r="K188" s="149">
        <v>5.67</v>
      </c>
      <c r="L188" s="148"/>
      <c r="M188" s="148"/>
      <c r="N188" s="148"/>
      <c r="O188" s="148"/>
      <c r="P188" s="148"/>
      <c r="Q188" s="148"/>
      <c r="R188" s="150"/>
      <c r="T188" s="151"/>
      <c r="U188" s="148"/>
      <c r="V188" s="148"/>
      <c r="W188" s="148"/>
      <c r="X188" s="148"/>
      <c r="Y188" s="148"/>
      <c r="Z188" s="148"/>
      <c r="AA188" s="152"/>
      <c r="AT188" s="153" t="s">
        <v>153</v>
      </c>
      <c r="AU188" s="153" t="s">
        <v>96</v>
      </c>
      <c r="AV188" s="153" t="s">
        <v>96</v>
      </c>
      <c r="AW188" s="153" t="s">
        <v>104</v>
      </c>
      <c r="AX188" s="153" t="s">
        <v>21</v>
      </c>
      <c r="AY188" s="153" t="s">
        <v>143</v>
      </c>
    </row>
    <row r="189" spans="2:63" s="123" customFormat="1" ht="30.75" customHeight="1">
      <c r="B189" s="124"/>
      <c r="C189" s="125"/>
      <c r="D189" s="133" t="s">
        <v>108</v>
      </c>
      <c r="E189" s="125"/>
      <c r="F189" s="125"/>
      <c r="G189" s="125"/>
      <c r="H189" s="125"/>
      <c r="I189" s="125"/>
      <c r="J189" s="125"/>
      <c r="K189" s="125"/>
      <c r="L189" s="125"/>
      <c r="M189" s="125"/>
      <c r="N189" s="237">
        <f>$BK$189</f>
        <v>0</v>
      </c>
      <c r="O189" s="236"/>
      <c r="P189" s="236"/>
      <c r="Q189" s="236"/>
      <c r="R189" s="127"/>
      <c r="T189" s="128"/>
      <c r="U189" s="125"/>
      <c r="V189" s="125"/>
      <c r="W189" s="129">
        <f>SUM($W$190:$W$222)</f>
        <v>43.8942</v>
      </c>
      <c r="X189" s="125"/>
      <c r="Y189" s="129">
        <f>SUM($Y$190:$Y$222)</f>
        <v>23.275952</v>
      </c>
      <c r="Z189" s="125"/>
      <c r="AA189" s="130">
        <f>SUM($AA$190:$AA$222)</f>
        <v>0</v>
      </c>
      <c r="AR189" s="131" t="s">
        <v>21</v>
      </c>
      <c r="AT189" s="131" t="s">
        <v>77</v>
      </c>
      <c r="AU189" s="131" t="s">
        <v>21</v>
      </c>
      <c r="AY189" s="131" t="s">
        <v>143</v>
      </c>
      <c r="BK189" s="132">
        <f>SUM($BK$190:$BK$222)</f>
        <v>0</v>
      </c>
    </row>
    <row r="190" spans="2:64" s="6" customFormat="1" ht="27" customHeight="1">
      <c r="B190" s="23"/>
      <c r="C190" s="134" t="s">
        <v>240</v>
      </c>
      <c r="D190" s="134" t="s">
        <v>144</v>
      </c>
      <c r="E190" s="135" t="s">
        <v>241</v>
      </c>
      <c r="F190" s="220" t="s">
        <v>242</v>
      </c>
      <c r="G190" s="221"/>
      <c r="H190" s="221"/>
      <c r="I190" s="221"/>
      <c r="J190" s="136" t="s">
        <v>151</v>
      </c>
      <c r="K190" s="137">
        <v>13.5</v>
      </c>
      <c r="L190" s="222">
        <v>0</v>
      </c>
      <c r="M190" s="221"/>
      <c r="N190" s="223">
        <f>ROUND($L$190*$K$190,2)</f>
        <v>0</v>
      </c>
      <c r="O190" s="221"/>
      <c r="P190" s="221"/>
      <c r="Q190" s="221"/>
      <c r="R190" s="25"/>
      <c r="T190" s="138"/>
      <c r="U190" s="31" t="s">
        <v>43</v>
      </c>
      <c r="V190" s="139">
        <v>0.21</v>
      </c>
      <c r="W190" s="139">
        <f>$V$190*$K$190</f>
        <v>2.835</v>
      </c>
      <c r="X190" s="139">
        <v>0.18907</v>
      </c>
      <c r="Y190" s="139">
        <f>$X$190*$K$190</f>
        <v>2.5524449999999996</v>
      </c>
      <c r="Z190" s="139">
        <v>0</v>
      </c>
      <c r="AA190" s="140">
        <f>$Z$190*$K$190</f>
        <v>0</v>
      </c>
      <c r="AR190" s="6" t="s">
        <v>148</v>
      </c>
      <c r="AT190" s="6" t="s">
        <v>144</v>
      </c>
      <c r="AU190" s="6" t="s">
        <v>96</v>
      </c>
      <c r="AY190" s="6" t="s">
        <v>143</v>
      </c>
      <c r="BE190" s="88">
        <f>IF($U$190="základní",$N$190,0)</f>
        <v>0</v>
      </c>
      <c r="BF190" s="88">
        <f>IF($U$190="snížená",$N$190,0)</f>
        <v>0</v>
      </c>
      <c r="BG190" s="88">
        <f>IF($U$190="zákl. přenesená",$N$190,0)</f>
        <v>0</v>
      </c>
      <c r="BH190" s="88">
        <f>IF($U$190="sníž. přenesená",$N$190,0)</f>
        <v>0</v>
      </c>
      <c r="BI190" s="88">
        <f>IF($U$190="nulová",$N$190,0)</f>
        <v>0</v>
      </c>
      <c r="BJ190" s="6" t="s">
        <v>21</v>
      </c>
      <c r="BK190" s="88">
        <f>ROUND($L$190*$K$190,2)</f>
        <v>0</v>
      </c>
      <c r="BL190" s="6" t="s">
        <v>148</v>
      </c>
    </row>
    <row r="191" spans="2:51" s="6" customFormat="1" ht="15.75" customHeight="1">
      <c r="B191" s="141"/>
      <c r="C191" s="142"/>
      <c r="D191" s="142"/>
      <c r="E191" s="142"/>
      <c r="F191" s="224" t="s">
        <v>243</v>
      </c>
      <c r="G191" s="225"/>
      <c r="H191" s="225"/>
      <c r="I191" s="225"/>
      <c r="J191" s="142"/>
      <c r="K191" s="142"/>
      <c r="L191" s="142"/>
      <c r="M191" s="142"/>
      <c r="N191" s="142"/>
      <c r="O191" s="142"/>
      <c r="P191" s="142"/>
      <c r="Q191" s="142"/>
      <c r="R191" s="143"/>
      <c r="T191" s="144"/>
      <c r="U191" s="142"/>
      <c r="V191" s="142"/>
      <c r="W191" s="142"/>
      <c r="X191" s="142"/>
      <c r="Y191" s="142"/>
      <c r="Z191" s="142"/>
      <c r="AA191" s="145"/>
      <c r="AT191" s="146" t="s">
        <v>153</v>
      </c>
      <c r="AU191" s="146" t="s">
        <v>96</v>
      </c>
      <c r="AV191" s="146" t="s">
        <v>21</v>
      </c>
      <c r="AW191" s="146" t="s">
        <v>104</v>
      </c>
      <c r="AX191" s="146" t="s">
        <v>78</v>
      </c>
      <c r="AY191" s="146" t="s">
        <v>143</v>
      </c>
    </row>
    <row r="192" spans="2:51" s="6" customFormat="1" ht="15.75" customHeight="1">
      <c r="B192" s="147"/>
      <c r="C192" s="148"/>
      <c r="D192" s="148"/>
      <c r="E192" s="148"/>
      <c r="F192" s="226" t="s">
        <v>154</v>
      </c>
      <c r="G192" s="227"/>
      <c r="H192" s="227"/>
      <c r="I192" s="227"/>
      <c r="J192" s="148"/>
      <c r="K192" s="149">
        <v>13.5</v>
      </c>
      <c r="L192" s="148"/>
      <c r="M192" s="148"/>
      <c r="N192" s="148"/>
      <c r="O192" s="148"/>
      <c r="P192" s="148"/>
      <c r="Q192" s="148"/>
      <c r="R192" s="150"/>
      <c r="T192" s="151"/>
      <c r="U192" s="148"/>
      <c r="V192" s="148"/>
      <c r="W192" s="148"/>
      <c r="X192" s="148"/>
      <c r="Y192" s="148"/>
      <c r="Z192" s="148"/>
      <c r="AA192" s="152"/>
      <c r="AT192" s="153" t="s">
        <v>153</v>
      </c>
      <c r="AU192" s="153" t="s">
        <v>96</v>
      </c>
      <c r="AV192" s="153" t="s">
        <v>96</v>
      </c>
      <c r="AW192" s="153" t="s">
        <v>104</v>
      </c>
      <c r="AX192" s="153" t="s">
        <v>21</v>
      </c>
      <c r="AY192" s="153" t="s">
        <v>143</v>
      </c>
    </row>
    <row r="193" spans="2:64" s="6" customFormat="1" ht="27" customHeight="1">
      <c r="B193" s="23"/>
      <c r="C193" s="134" t="s">
        <v>244</v>
      </c>
      <c r="D193" s="134" t="s">
        <v>144</v>
      </c>
      <c r="E193" s="135" t="s">
        <v>245</v>
      </c>
      <c r="F193" s="220" t="s">
        <v>246</v>
      </c>
      <c r="G193" s="221"/>
      <c r="H193" s="221"/>
      <c r="I193" s="221"/>
      <c r="J193" s="136" t="s">
        <v>151</v>
      </c>
      <c r="K193" s="137">
        <v>18</v>
      </c>
      <c r="L193" s="222">
        <v>0</v>
      </c>
      <c r="M193" s="221"/>
      <c r="N193" s="223">
        <f>ROUND($L$193*$K$193,2)</f>
        <v>0</v>
      </c>
      <c r="O193" s="221"/>
      <c r="P193" s="221"/>
      <c r="Q193" s="221"/>
      <c r="R193" s="25"/>
      <c r="T193" s="138"/>
      <c r="U193" s="31" t="s">
        <v>43</v>
      </c>
      <c r="V193" s="139">
        <v>0.31</v>
      </c>
      <c r="W193" s="139">
        <f>$V$193*$K$193</f>
        <v>5.58</v>
      </c>
      <c r="X193" s="139">
        <v>0.27994</v>
      </c>
      <c r="Y193" s="139">
        <f>$X$193*$K$193</f>
        <v>5.03892</v>
      </c>
      <c r="Z193" s="139">
        <v>0</v>
      </c>
      <c r="AA193" s="140">
        <f>$Z$193*$K$193</f>
        <v>0</v>
      </c>
      <c r="AR193" s="6" t="s">
        <v>148</v>
      </c>
      <c r="AT193" s="6" t="s">
        <v>144</v>
      </c>
      <c r="AU193" s="6" t="s">
        <v>96</v>
      </c>
      <c r="AY193" s="6" t="s">
        <v>143</v>
      </c>
      <c r="BE193" s="88">
        <f>IF($U$193="základní",$N$193,0)</f>
        <v>0</v>
      </c>
      <c r="BF193" s="88">
        <f>IF($U$193="snížená",$N$193,0)</f>
        <v>0</v>
      </c>
      <c r="BG193" s="88">
        <f>IF($U$193="zákl. přenesená",$N$193,0)</f>
        <v>0</v>
      </c>
      <c r="BH193" s="88">
        <f>IF($U$193="sníž. přenesená",$N$193,0)</f>
        <v>0</v>
      </c>
      <c r="BI193" s="88">
        <f>IF($U$193="nulová",$N$193,0)</f>
        <v>0</v>
      </c>
      <c r="BJ193" s="6" t="s">
        <v>21</v>
      </c>
      <c r="BK193" s="88">
        <f>ROUND($L$193*$K$193,2)</f>
        <v>0</v>
      </c>
      <c r="BL193" s="6" t="s">
        <v>148</v>
      </c>
    </row>
    <row r="194" spans="2:51" s="6" customFormat="1" ht="15.75" customHeight="1">
      <c r="B194" s="141"/>
      <c r="C194" s="142"/>
      <c r="D194" s="142"/>
      <c r="E194" s="142"/>
      <c r="F194" s="224" t="s">
        <v>247</v>
      </c>
      <c r="G194" s="225"/>
      <c r="H194" s="225"/>
      <c r="I194" s="225"/>
      <c r="J194" s="142"/>
      <c r="K194" s="142"/>
      <c r="L194" s="142"/>
      <c r="M194" s="142"/>
      <c r="N194" s="142"/>
      <c r="O194" s="142"/>
      <c r="P194" s="142"/>
      <c r="Q194" s="142"/>
      <c r="R194" s="143"/>
      <c r="T194" s="144"/>
      <c r="U194" s="142"/>
      <c r="V194" s="142"/>
      <c r="W194" s="142"/>
      <c r="X194" s="142"/>
      <c r="Y194" s="142"/>
      <c r="Z194" s="142"/>
      <c r="AA194" s="145"/>
      <c r="AT194" s="146" t="s">
        <v>153</v>
      </c>
      <c r="AU194" s="146" t="s">
        <v>96</v>
      </c>
      <c r="AV194" s="146" t="s">
        <v>21</v>
      </c>
      <c r="AW194" s="146" t="s">
        <v>104</v>
      </c>
      <c r="AX194" s="146" t="s">
        <v>78</v>
      </c>
      <c r="AY194" s="146" t="s">
        <v>143</v>
      </c>
    </row>
    <row r="195" spans="2:51" s="6" customFormat="1" ht="15.75" customHeight="1">
      <c r="B195" s="147"/>
      <c r="C195" s="148"/>
      <c r="D195" s="148"/>
      <c r="E195" s="148"/>
      <c r="F195" s="226" t="s">
        <v>248</v>
      </c>
      <c r="G195" s="227"/>
      <c r="H195" s="227"/>
      <c r="I195" s="227"/>
      <c r="J195" s="148"/>
      <c r="K195" s="149">
        <v>18</v>
      </c>
      <c r="L195" s="148"/>
      <c r="M195" s="148"/>
      <c r="N195" s="148"/>
      <c r="O195" s="148"/>
      <c r="P195" s="148"/>
      <c r="Q195" s="148"/>
      <c r="R195" s="150"/>
      <c r="T195" s="151"/>
      <c r="U195" s="148"/>
      <c r="V195" s="148"/>
      <c r="W195" s="148"/>
      <c r="X195" s="148"/>
      <c r="Y195" s="148"/>
      <c r="Z195" s="148"/>
      <c r="AA195" s="152"/>
      <c r="AT195" s="153" t="s">
        <v>153</v>
      </c>
      <c r="AU195" s="153" t="s">
        <v>96</v>
      </c>
      <c r="AV195" s="153" t="s">
        <v>96</v>
      </c>
      <c r="AW195" s="153" t="s">
        <v>104</v>
      </c>
      <c r="AX195" s="153" t="s">
        <v>21</v>
      </c>
      <c r="AY195" s="153" t="s">
        <v>143</v>
      </c>
    </row>
    <row r="196" spans="2:64" s="6" customFormat="1" ht="27" customHeight="1">
      <c r="B196" s="23"/>
      <c r="C196" s="134" t="s">
        <v>249</v>
      </c>
      <c r="D196" s="134" t="s">
        <v>144</v>
      </c>
      <c r="E196" s="135" t="s">
        <v>250</v>
      </c>
      <c r="F196" s="220" t="s">
        <v>251</v>
      </c>
      <c r="G196" s="221"/>
      <c r="H196" s="221"/>
      <c r="I196" s="221"/>
      <c r="J196" s="136" t="s">
        <v>151</v>
      </c>
      <c r="K196" s="137">
        <v>6.3</v>
      </c>
      <c r="L196" s="222">
        <v>0</v>
      </c>
      <c r="M196" s="221"/>
      <c r="N196" s="223">
        <f>ROUND($L$196*$K$196,2)</f>
        <v>0</v>
      </c>
      <c r="O196" s="221"/>
      <c r="P196" s="221"/>
      <c r="Q196" s="221"/>
      <c r="R196" s="25"/>
      <c r="T196" s="138"/>
      <c r="U196" s="31" t="s">
        <v>43</v>
      </c>
      <c r="V196" s="139">
        <v>0.457</v>
      </c>
      <c r="W196" s="139">
        <f>$V$196*$K$196</f>
        <v>2.8791</v>
      </c>
      <c r="X196" s="139">
        <v>0.46166</v>
      </c>
      <c r="Y196" s="139">
        <f>$X$196*$K$196</f>
        <v>2.908458</v>
      </c>
      <c r="Z196" s="139">
        <v>0</v>
      </c>
      <c r="AA196" s="140">
        <f>$Z$196*$K$196</f>
        <v>0</v>
      </c>
      <c r="AR196" s="6" t="s">
        <v>148</v>
      </c>
      <c r="AT196" s="6" t="s">
        <v>144</v>
      </c>
      <c r="AU196" s="6" t="s">
        <v>96</v>
      </c>
      <c r="AY196" s="6" t="s">
        <v>143</v>
      </c>
      <c r="BE196" s="88">
        <f>IF($U$196="základní",$N$196,0)</f>
        <v>0</v>
      </c>
      <c r="BF196" s="88">
        <f>IF($U$196="snížená",$N$196,0)</f>
        <v>0</v>
      </c>
      <c r="BG196" s="88">
        <f>IF($U$196="zákl. přenesená",$N$196,0)</f>
        <v>0</v>
      </c>
      <c r="BH196" s="88">
        <f>IF($U$196="sníž. přenesená",$N$196,0)</f>
        <v>0</v>
      </c>
      <c r="BI196" s="88">
        <f>IF($U$196="nulová",$N$196,0)</f>
        <v>0</v>
      </c>
      <c r="BJ196" s="6" t="s">
        <v>21</v>
      </c>
      <c r="BK196" s="88">
        <f>ROUND($L$196*$K$196,2)</f>
        <v>0</v>
      </c>
      <c r="BL196" s="6" t="s">
        <v>148</v>
      </c>
    </row>
    <row r="197" spans="2:51" s="6" customFormat="1" ht="15.75" customHeight="1">
      <c r="B197" s="141"/>
      <c r="C197" s="142"/>
      <c r="D197" s="142"/>
      <c r="E197" s="142"/>
      <c r="F197" s="224" t="s">
        <v>252</v>
      </c>
      <c r="G197" s="225"/>
      <c r="H197" s="225"/>
      <c r="I197" s="225"/>
      <c r="J197" s="142"/>
      <c r="K197" s="142"/>
      <c r="L197" s="142"/>
      <c r="M197" s="142"/>
      <c r="N197" s="142"/>
      <c r="O197" s="142"/>
      <c r="P197" s="142"/>
      <c r="Q197" s="142"/>
      <c r="R197" s="143"/>
      <c r="T197" s="144"/>
      <c r="U197" s="142"/>
      <c r="V197" s="142"/>
      <c r="W197" s="142"/>
      <c r="X197" s="142"/>
      <c r="Y197" s="142"/>
      <c r="Z197" s="142"/>
      <c r="AA197" s="145"/>
      <c r="AT197" s="146" t="s">
        <v>153</v>
      </c>
      <c r="AU197" s="146" t="s">
        <v>96</v>
      </c>
      <c r="AV197" s="146" t="s">
        <v>21</v>
      </c>
      <c r="AW197" s="146" t="s">
        <v>104</v>
      </c>
      <c r="AX197" s="146" t="s">
        <v>78</v>
      </c>
      <c r="AY197" s="146" t="s">
        <v>143</v>
      </c>
    </row>
    <row r="198" spans="2:51" s="6" customFormat="1" ht="15.75" customHeight="1">
      <c r="B198" s="147"/>
      <c r="C198" s="148"/>
      <c r="D198" s="148"/>
      <c r="E198" s="148"/>
      <c r="F198" s="226" t="s">
        <v>253</v>
      </c>
      <c r="G198" s="227"/>
      <c r="H198" s="227"/>
      <c r="I198" s="227"/>
      <c r="J198" s="148"/>
      <c r="K198" s="149">
        <v>6.3</v>
      </c>
      <c r="L198" s="148"/>
      <c r="M198" s="148"/>
      <c r="N198" s="148"/>
      <c r="O198" s="148"/>
      <c r="P198" s="148"/>
      <c r="Q198" s="148"/>
      <c r="R198" s="150"/>
      <c r="T198" s="151"/>
      <c r="U198" s="148"/>
      <c r="V198" s="148"/>
      <c r="W198" s="148"/>
      <c r="X198" s="148"/>
      <c r="Y198" s="148"/>
      <c r="Z198" s="148"/>
      <c r="AA198" s="152"/>
      <c r="AT198" s="153" t="s">
        <v>153</v>
      </c>
      <c r="AU198" s="153" t="s">
        <v>96</v>
      </c>
      <c r="AV198" s="153" t="s">
        <v>96</v>
      </c>
      <c r="AW198" s="153" t="s">
        <v>104</v>
      </c>
      <c r="AX198" s="153" t="s">
        <v>21</v>
      </c>
      <c r="AY198" s="153" t="s">
        <v>143</v>
      </c>
    </row>
    <row r="199" spans="2:64" s="6" customFormat="1" ht="27" customHeight="1">
      <c r="B199" s="23"/>
      <c r="C199" s="134" t="s">
        <v>254</v>
      </c>
      <c r="D199" s="134" t="s">
        <v>144</v>
      </c>
      <c r="E199" s="135" t="s">
        <v>255</v>
      </c>
      <c r="F199" s="220" t="s">
        <v>256</v>
      </c>
      <c r="G199" s="221"/>
      <c r="H199" s="221"/>
      <c r="I199" s="221"/>
      <c r="J199" s="136" t="s">
        <v>151</v>
      </c>
      <c r="K199" s="137">
        <v>18</v>
      </c>
      <c r="L199" s="222">
        <v>0</v>
      </c>
      <c r="M199" s="221"/>
      <c r="N199" s="223">
        <f>ROUND($L$199*$K$199,2)</f>
        <v>0</v>
      </c>
      <c r="O199" s="221"/>
      <c r="P199" s="221"/>
      <c r="Q199" s="221"/>
      <c r="R199" s="25"/>
      <c r="T199" s="138"/>
      <c r="U199" s="31" t="s">
        <v>43</v>
      </c>
      <c r="V199" s="139">
        <v>0.115</v>
      </c>
      <c r="W199" s="139">
        <f>$V$199*$K$199</f>
        <v>2.0700000000000003</v>
      </c>
      <c r="X199" s="139">
        <v>0.192</v>
      </c>
      <c r="Y199" s="139">
        <f>$X$199*$K$199</f>
        <v>3.456</v>
      </c>
      <c r="Z199" s="139">
        <v>0</v>
      </c>
      <c r="AA199" s="140">
        <f>$Z$199*$K$199</f>
        <v>0</v>
      </c>
      <c r="AR199" s="6" t="s">
        <v>148</v>
      </c>
      <c r="AT199" s="6" t="s">
        <v>144</v>
      </c>
      <c r="AU199" s="6" t="s">
        <v>96</v>
      </c>
      <c r="AY199" s="6" t="s">
        <v>143</v>
      </c>
      <c r="BE199" s="88">
        <f>IF($U$199="základní",$N$199,0)</f>
        <v>0</v>
      </c>
      <c r="BF199" s="88">
        <f>IF($U$199="snížená",$N$199,0)</f>
        <v>0</v>
      </c>
      <c r="BG199" s="88">
        <f>IF($U$199="zákl. přenesená",$N$199,0)</f>
        <v>0</v>
      </c>
      <c r="BH199" s="88">
        <f>IF($U$199="sníž. přenesená",$N$199,0)</f>
        <v>0</v>
      </c>
      <c r="BI199" s="88">
        <f>IF($U$199="nulová",$N$199,0)</f>
        <v>0</v>
      </c>
      <c r="BJ199" s="6" t="s">
        <v>21</v>
      </c>
      <c r="BK199" s="88">
        <f>ROUND($L$199*$K$199,2)</f>
        <v>0</v>
      </c>
      <c r="BL199" s="6" t="s">
        <v>148</v>
      </c>
    </row>
    <row r="200" spans="2:51" s="6" customFormat="1" ht="15.75" customHeight="1">
      <c r="B200" s="141"/>
      <c r="C200" s="142"/>
      <c r="D200" s="142"/>
      <c r="E200" s="142"/>
      <c r="F200" s="224" t="s">
        <v>257</v>
      </c>
      <c r="G200" s="225"/>
      <c r="H200" s="225"/>
      <c r="I200" s="225"/>
      <c r="J200" s="142"/>
      <c r="K200" s="142"/>
      <c r="L200" s="142"/>
      <c r="M200" s="142"/>
      <c r="N200" s="142"/>
      <c r="O200" s="142"/>
      <c r="P200" s="142"/>
      <c r="Q200" s="142"/>
      <c r="R200" s="143"/>
      <c r="T200" s="144"/>
      <c r="U200" s="142"/>
      <c r="V200" s="142"/>
      <c r="W200" s="142"/>
      <c r="X200" s="142"/>
      <c r="Y200" s="142"/>
      <c r="Z200" s="142"/>
      <c r="AA200" s="145"/>
      <c r="AT200" s="146" t="s">
        <v>153</v>
      </c>
      <c r="AU200" s="146" t="s">
        <v>96</v>
      </c>
      <c r="AV200" s="146" t="s">
        <v>21</v>
      </c>
      <c r="AW200" s="146" t="s">
        <v>104</v>
      </c>
      <c r="AX200" s="146" t="s">
        <v>78</v>
      </c>
      <c r="AY200" s="146" t="s">
        <v>143</v>
      </c>
    </row>
    <row r="201" spans="2:51" s="6" customFormat="1" ht="15.75" customHeight="1">
      <c r="B201" s="147"/>
      <c r="C201" s="148"/>
      <c r="D201" s="148"/>
      <c r="E201" s="148"/>
      <c r="F201" s="226" t="s">
        <v>248</v>
      </c>
      <c r="G201" s="227"/>
      <c r="H201" s="227"/>
      <c r="I201" s="227"/>
      <c r="J201" s="148"/>
      <c r="K201" s="149">
        <v>18</v>
      </c>
      <c r="L201" s="148"/>
      <c r="M201" s="148"/>
      <c r="N201" s="148"/>
      <c r="O201" s="148"/>
      <c r="P201" s="148"/>
      <c r="Q201" s="148"/>
      <c r="R201" s="150"/>
      <c r="T201" s="151"/>
      <c r="U201" s="148"/>
      <c r="V201" s="148"/>
      <c r="W201" s="148"/>
      <c r="X201" s="148"/>
      <c r="Y201" s="148"/>
      <c r="Z201" s="148"/>
      <c r="AA201" s="152"/>
      <c r="AT201" s="153" t="s">
        <v>153</v>
      </c>
      <c r="AU201" s="153" t="s">
        <v>96</v>
      </c>
      <c r="AV201" s="153" t="s">
        <v>96</v>
      </c>
      <c r="AW201" s="153" t="s">
        <v>104</v>
      </c>
      <c r="AX201" s="153" t="s">
        <v>21</v>
      </c>
      <c r="AY201" s="153" t="s">
        <v>143</v>
      </c>
    </row>
    <row r="202" spans="2:64" s="6" customFormat="1" ht="39" customHeight="1">
      <c r="B202" s="23"/>
      <c r="C202" s="134" t="s">
        <v>258</v>
      </c>
      <c r="D202" s="134" t="s">
        <v>144</v>
      </c>
      <c r="E202" s="135" t="s">
        <v>259</v>
      </c>
      <c r="F202" s="220" t="s">
        <v>260</v>
      </c>
      <c r="G202" s="221"/>
      <c r="H202" s="221"/>
      <c r="I202" s="221"/>
      <c r="J202" s="136" t="s">
        <v>151</v>
      </c>
      <c r="K202" s="137">
        <v>6.3</v>
      </c>
      <c r="L202" s="222">
        <v>0</v>
      </c>
      <c r="M202" s="221"/>
      <c r="N202" s="223">
        <f>ROUND($L$202*$K$202,2)</f>
        <v>0</v>
      </c>
      <c r="O202" s="221"/>
      <c r="P202" s="221"/>
      <c r="Q202" s="221"/>
      <c r="R202" s="25"/>
      <c r="T202" s="138"/>
      <c r="U202" s="31" t="s">
        <v>43</v>
      </c>
      <c r="V202" s="139">
        <v>1.021</v>
      </c>
      <c r="W202" s="139">
        <f>$V$202*$K$202</f>
        <v>6.432299999999999</v>
      </c>
      <c r="X202" s="139">
        <v>0.26376</v>
      </c>
      <c r="Y202" s="139">
        <f>$X$202*$K$202</f>
        <v>1.6616879999999998</v>
      </c>
      <c r="Z202" s="139">
        <v>0</v>
      </c>
      <c r="AA202" s="140">
        <f>$Z$202*$K$202</f>
        <v>0</v>
      </c>
      <c r="AR202" s="6" t="s">
        <v>148</v>
      </c>
      <c r="AT202" s="6" t="s">
        <v>144</v>
      </c>
      <c r="AU202" s="6" t="s">
        <v>96</v>
      </c>
      <c r="AY202" s="6" t="s">
        <v>143</v>
      </c>
      <c r="BE202" s="88">
        <f>IF($U$202="základní",$N$202,0)</f>
        <v>0</v>
      </c>
      <c r="BF202" s="88">
        <f>IF($U$202="snížená",$N$202,0)</f>
        <v>0</v>
      </c>
      <c r="BG202" s="88">
        <f>IF($U$202="zákl. přenesená",$N$202,0)</f>
        <v>0</v>
      </c>
      <c r="BH202" s="88">
        <f>IF($U$202="sníž. přenesená",$N$202,0)</f>
        <v>0</v>
      </c>
      <c r="BI202" s="88">
        <f>IF($U$202="nulová",$N$202,0)</f>
        <v>0</v>
      </c>
      <c r="BJ202" s="6" t="s">
        <v>21</v>
      </c>
      <c r="BK202" s="88">
        <f>ROUND($L$202*$K$202,2)</f>
        <v>0</v>
      </c>
      <c r="BL202" s="6" t="s">
        <v>148</v>
      </c>
    </row>
    <row r="203" spans="2:51" s="6" customFormat="1" ht="15.75" customHeight="1">
      <c r="B203" s="141"/>
      <c r="C203" s="142"/>
      <c r="D203" s="142"/>
      <c r="E203" s="142"/>
      <c r="F203" s="224" t="s">
        <v>252</v>
      </c>
      <c r="G203" s="225"/>
      <c r="H203" s="225"/>
      <c r="I203" s="225"/>
      <c r="J203" s="142"/>
      <c r="K203" s="142"/>
      <c r="L203" s="142"/>
      <c r="M203" s="142"/>
      <c r="N203" s="142"/>
      <c r="O203" s="142"/>
      <c r="P203" s="142"/>
      <c r="Q203" s="142"/>
      <c r="R203" s="143"/>
      <c r="T203" s="144"/>
      <c r="U203" s="142"/>
      <c r="V203" s="142"/>
      <c r="W203" s="142"/>
      <c r="X203" s="142"/>
      <c r="Y203" s="142"/>
      <c r="Z203" s="142"/>
      <c r="AA203" s="145"/>
      <c r="AT203" s="146" t="s">
        <v>153</v>
      </c>
      <c r="AU203" s="146" t="s">
        <v>96</v>
      </c>
      <c r="AV203" s="146" t="s">
        <v>21</v>
      </c>
      <c r="AW203" s="146" t="s">
        <v>104</v>
      </c>
      <c r="AX203" s="146" t="s">
        <v>78</v>
      </c>
      <c r="AY203" s="146" t="s">
        <v>143</v>
      </c>
    </row>
    <row r="204" spans="2:51" s="6" customFormat="1" ht="15.75" customHeight="1">
      <c r="B204" s="147"/>
      <c r="C204" s="148"/>
      <c r="D204" s="148"/>
      <c r="E204" s="148"/>
      <c r="F204" s="226" t="s">
        <v>253</v>
      </c>
      <c r="G204" s="227"/>
      <c r="H204" s="227"/>
      <c r="I204" s="227"/>
      <c r="J204" s="148"/>
      <c r="K204" s="149">
        <v>6.3</v>
      </c>
      <c r="L204" s="148"/>
      <c r="M204" s="148"/>
      <c r="N204" s="148"/>
      <c r="O204" s="148"/>
      <c r="P204" s="148"/>
      <c r="Q204" s="148"/>
      <c r="R204" s="150"/>
      <c r="T204" s="151"/>
      <c r="U204" s="148"/>
      <c r="V204" s="148"/>
      <c r="W204" s="148"/>
      <c r="X204" s="148"/>
      <c r="Y204" s="148"/>
      <c r="Z204" s="148"/>
      <c r="AA204" s="152"/>
      <c r="AT204" s="153" t="s">
        <v>153</v>
      </c>
      <c r="AU204" s="153" t="s">
        <v>96</v>
      </c>
      <c r="AV204" s="153" t="s">
        <v>96</v>
      </c>
      <c r="AW204" s="153" t="s">
        <v>104</v>
      </c>
      <c r="AX204" s="153" t="s">
        <v>21</v>
      </c>
      <c r="AY204" s="153" t="s">
        <v>143</v>
      </c>
    </row>
    <row r="205" spans="2:64" s="6" customFormat="1" ht="27" customHeight="1">
      <c r="B205" s="23"/>
      <c r="C205" s="134" t="s">
        <v>261</v>
      </c>
      <c r="D205" s="134" t="s">
        <v>144</v>
      </c>
      <c r="E205" s="135" t="s">
        <v>262</v>
      </c>
      <c r="F205" s="220" t="s">
        <v>263</v>
      </c>
      <c r="G205" s="221"/>
      <c r="H205" s="221"/>
      <c r="I205" s="221"/>
      <c r="J205" s="136" t="s">
        <v>151</v>
      </c>
      <c r="K205" s="137">
        <v>13.5</v>
      </c>
      <c r="L205" s="222">
        <v>0</v>
      </c>
      <c r="M205" s="221"/>
      <c r="N205" s="223">
        <f>ROUND($L$205*$K$205,2)</f>
        <v>0</v>
      </c>
      <c r="O205" s="221"/>
      <c r="P205" s="221"/>
      <c r="Q205" s="221"/>
      <c r="R205" s="25"/>
      <c r="T205" s="138"/>
      <c r="U205" s="31" t="s">
        <v>43</v>
      </c>
      <c r="V205" s="139">
        <v>0.219</v>
      </c>
      <c r="W205" s="139">
        <f>$V$205*$K$205</f>
        <v>2.9565</v>
      </c>
      <c r="X205" s="139">
        <v>0.25008</v>
      </c>
      <c r="Y205" s="139">
        <f>$X$205*$K$205</f>
        <v>3.3760800000000004</v>
      </c>
      <c r="Z205" s="139">
        <v>0</v>
      </c>
      <c r="AA205" s="140">
        <f>$Z$205*$K$205</f>
        <v>0</v>
      </c>
      <c r="AR205" s="6" t="s">
        <v>148</v>
      </c>
      <c r="AT205" s="6" t="s">
        <v>144</v>
      </c>
      <c r="AU205" s="6" t="s">
        <v>96</v>
      </c>
      <c r="AY205" s="6" t="s">
        <v>143</v>
      </c>
      <c r="BE205" s="88">
        <f>IF($U$205="základní",$N$205,0)</f>
        <v>0</v>
      </c>
      <c r="BF205" s="88">
        <f>IF($U$205="snížená",$N$205,0)</f>
        <v>0</v>
      </c>
      <c r="BG205" s="88">
        <f>IF($U$205="zákl. přenesená",$N$205,0)</f>
        <v>0</v>
      </c>
      <c r="BH205" s="88">
        <f>IF($U$205="sníž. přenesená",$N$205,0)</f>
        <v>0</v>
      </c>
      <c r="BI205" s="88">
        <f>IF($U$205="nulová",$N$205,0)</f>
        <v>0</v>
      </c>
      <c r="BJ205" s="6" t="s">
        <v>21</v>
      </c>
      <c r="BK205" s="88">
        <f>ROUND($L$205*$K$205,2)</f>
        <v>0</v>
      </c>
      <c r="BL205" s="6" t="s">
        <v>148</v>
      </c>
    </row>
    <row r="206" spans="2:51" s="6" customFormat="1" ht="15.75" customHeight="1">
      <c r="B206" s="141"/>
      <c r="C206" s="142"/>
      <c r="D206" s="142"/>
      <c r="E206" s="142"/>
      <c r="F206" s="224" t="s">
        <v>243</v>
      </c>
      <c r="G206" s="225"/>
      <c r="H206" s="225"/>
      <c r="I206" s="225"/>
      <c r="J206" s="142"/>
      <c r="K206" s="142"/>
      <c r="L206" s="142"/>
      <c r="M206" s="142"/>
      <c r="N206" s="142"/>
      <c r="O206" s="142"/>
      <c r="P206" s="142"/>
      <c r="Q206" s="142"/>
      <c r="R206" s="143"/>
      <c r="T206" s="144"/>
      <c r="U206" s="142"/>
      <c r="V206" s="142"/>
      <c r="W206" s="142"/>
      <c r="X206" s="142"/>
      <c r="Y206" s="142"/>
      <c r="Z206" s="142"/>
      <c r="AA206" s="145"/>
      <c r="AT206" s="146" t="s">
        <v>153</v>
      </c>
      <c r="AU206" s="146" t="s">
        <v>96</v>
      </c>
      <c r="AV206" s="146" t="s">
        <v>21</v>
      </c>
      <c r="AW206" s="146" t="s">
        <v>104</v>
      </c>
      <c r="AX206" s="146" t="s">
        <v>78</v>
      </c>
      <c r="AY206" s="146" t="s">
        <v>143</v>
      </c>
    </row>
    <row r="207" spans="2:51" s="6" customFormat="1" ht="15.75" customHeight="1">
      <c r="B207" s="147"/>
      <c r="C207" s="148"/>
      <c r="D207" s="148"/>
      <c r="E207" s="148"/>
      <c r="F207" s="226" t="s">
        <v>154</v>
      </c>
      <c r="G207" s="227"/>
      <c r="H207" s="227"/>
      <c r="I207" s="227"/>
      <c r="J207" s="148"/>
      <c r="K207" s="149">
        <v>13.5</v>
      </c>
      <c r="L207" s="148"/>
      <c r="M207" s="148"/>
      <c r="N207" s="148"/>
      <c r="O207" s="148"/>
      <c r="P207" s="148"/>
      <c r="Q207" s="148"/>
      <c r="R207" s="150"/>
      <c r="T207" s="151"/>
      <c r="U207" s="148"/>
      <c r="V207" s="148"/>
      <c r="W207" s="148"/>
      <c r="X207" s="148"/>
      <c r="Y207" s="148"/>
      <c r="Z207" s="148"/>
      <c r="AA207" s="152"/>
      <c r="AT207" s="153" t="s">
        <v>153</v>
      </c>
      <c r="AU207" s="153" t="s">
        <v>96</v>
      </c>
      <c r="AV207" s="153" t="s">
        <v>96</v>
      </c>
      <c r="AW207" s="153" t="s">
        <v>104</v>
      </c>
      <c r="AX207" s="153" t="s">
        <v>21</v>
      </c>
      <c r="AY207" s="153" t="s">
        <v>143</v>
      </c>
    </row>
    <row r="208" spans="2:64" s="6" customFormat="1" ht="39" customHeight="1">
      <c r="B208" s="23"/>
      <c r="C208" s="134" t="s">
        <v>264</v>
      </c>
      <c r="D208" s="134" t="s">
        <v>144</v>
      </c>
      <c r="E208" s="135" t="s">
        <v>265</v>
      </c>
      <c r="F208" s="220" t="s">
        <v>266</v>
      </c>
      <c r="G208" s="221"/>
      <c r="H208" s="221"/>
      <c r="I208" s="221"/>
      <c r="J208" s="136" t="s">
        <v>151</v>
      </c>
      <c r="K208" s="137">
        <v>31.3</v>
      </c>
      <c r="L208" s="222">
        <v>0</v>
      </c>
      <c r="M208" s="221"/>
      <c r="N208" s="223">
        <f>ROUND($L$208*$K$208,2)</f>
        <v>0</v>
      </c>
      <c r="O208" s="221"/>
      <c r="P208" s="221"/>
      <c r="Q208" s="221"/>
      <c r="R208" s="25"/>
      <c r="T208" s="138"/>
      <c r="U208" s="31" t="s">
        <v>43</v>
      </c>
      <c r="V208" s="139">
        <v>0.587</v>
      </c>
      <c r="W208" s="139">
        <f>$V$208*$K$208</f>
        <v>18.3731</v>
      </c>
      <c r="X208" s="139">
        <v>0.12966</v>
      </c>
      <c r="Y208" s="139">
        <f>$X$208*$K$208</f>
        <v>4.058358</v>
      </c>
      <c r="Z208" s="139">
        <v>0</v>
      </c>
      <c r="AA208" s="140">
        <f>$Z$208*$K$208</f>
        <v>0</v>
      </c>
      <c r="AR208" s="6" t="s">
        <v>148</v>
      </c>
      <c r="AT208" s="6" t="s">
        <v>144</v>
      </c>
      <c r="AU208" s="6" t="s">
        <v>96</v>
      </c>
      <c r="AY208" s="6" t="s">
        <v>143</v>
      </c>
      <c r="BE208" s="88">
        <f>IF($U$208="základní",$N$208,0)</f>
        <v>0</v>
      </c>
      <c r="BF208" s="88">
        <f>IF($U$208="snížená",$N$208,0)</f>
        <v>0</v>
      </c>
      <c r="BG208" s="88">
        <f>IF($U$208="zákl. přenesená",$N$208,0)</f>
        <v>0</v>
      </c>
      <c r="BH208" s="88">
        <f>IF($U$208="sníž. přenesená",$N$208,0)</f>
        <v>0</v>
      </c>
      <c r="BI208" s="88">
        <f>IF($U$208="nulová",$N$208,0)</f>
        <v>0</v>
      </c>
      <c r="BJ208" s="6" t="s">
        <v>21</v>
      </c>
      <c r="BK208" s="88">
        <f>ROUND($L$208*$K$208,2)</f>
        <v>0</v>
      </c>
      <c r="BL208" s="6" t="s">
        <v>148</v>
      </c>
    </row>
    <row r="209" spans="2:51" s="6" customFormat="1" ht="15.75" customHeight="1">
      <c r="B209" s="141"/>
      <c r="C209" s="142"/>
      <c r="D209" s="142"/>
      <c r="E209" s="142"/>
      <c r="F209" s="224" t="s">
        <v>247</v>
      </c>
      <c r="G209" s="225"/>
      <c r="H209" s="225"/>
      <c r="I209" s="225"/>
      <c r="J209" s="142"/>
      <c r="K209" s="142"/>
      <c r="L209" s="142"/>
      <c r="M209" s="142"/>
      <c r="N209" s="142"/>
      <c r="O209" s="142"/>
      <c r="P209" s="142"/>
      <c r="Q209" s="142"/>
      <c r="R209" s="143"/>
      <c r="T209" s="144"/>
      <c r="U209" s="142"/>
      <c r="V209" s="142"/>
      <c r="W209" s="142"/>
      <c r="X209" s="142"/>
      <c r="Y209" s="142"/>
      <c r="Z209" s="142"/>
      <c r="AA209" s="145"/>
      <c r="AT209" s="146" t="s">
        <v>153</v>
      </c>
      <c r="AU209" s="146" t="s">
        <v>96</v>
      </c>
      <c r="AV209" s="146" t="s">
        <v>21</v>
      </c>
      <c r="AW209" s="146" t="s">
        <v>104</v>
      </c>
      <c r="AX209" s="146" t="s">
        <v>78</v>
      </c>
      <c r="AY209" s="146" t="s">
        <v>143</v>
      </c>
    </row>
    <row r="210" spans="2:51" s="6" customFormat="1" ht="15.75" customHeight="1">
      <c r="B210" s="147"/>
      <c r="C210" s="148"/>
      <c r="D210" s="148"/>
      <c r="E210" s="148"/>
      <c r="F210" s="226" t="s">
        <v>248</v>
      </c>
      <c r="G210" s="227"/>
      <c r="H210" s="227"/>
      <c r="I210" s="227"/>
      <c r="J210" s="148"/>
      <c r="K210" s="149">
        <v>18</v>
      </c>
      <c r="L210" s="148"/>
      <c r="M210" s="148"/>
      <c r="N210" s="148"/>
      <c r="O210" s="148"/>
      <c r="P210" s="148"/>
      <c r="Q210" s="148"/>
      <c r="R210" s="150"/>
      <c r="T210" s="151"/>
      <c r="U210" s="148"/>
      <c r="V210" s="148"/>
      <c r="W210" s="148"/>
      <c r="X210" s="148"/>
      <c r="Y210" s="148"/>
      <c r="Z210" s="148"/>
      <c r="AA210" s="152"/>
      <c r="AT210" s="153" t="s">
        <v>153</v>
      </c>
      <c r="AU210" s="153" t="s">
        <v>96</v>
      </c>
      <c r="AV210" s="153" t="s">
        <v>96</v>
      </c>
      <c r="AW210" s="153" t="s">
        <v>104</v>
      </c>
      <c r="AX210" s="153" t="s">
        <v>78</v>
      </c>
      <c r="AY210" s="153" t="s">
        <v>143</v>
      </c>
    </row>
    <row r="211" spans="2:51" s="6" customFormat="1" ht="15.75" customHeight="1">
      <c r="B211" s="141"/>
      <c r="C211" s="142"/>
      <c r="D211" s="142"/>
      <c r="E211" s="142"/>
      <c r="F211" s="224" t="s">
        <v>267</v>
      </c>
      <c r="G211" s="225"/>
      <c r="H211" s="225"/>
      <c r="I211" s="225"/>
      <c r="J211" s="142"/>
      <c r="K211" s="142"/>
      <c r="L211" s="142"/>
      <c r="M211" s="142"/>
      <c r="N211" s="142"/>
      <c r="O211" s="142"/>
      <c r="P211" s="142"/>
      <c r="Q211" s="142"/>
      <c r="R211" s="143"/>
      <c r="T211" s="144"/>
      <c r="U211" s="142"/>
      <c r="V211" s="142"/>
      <c r="W211" s="142"/>
      <c r="X211" s="142"/>
      <c r="Y211" s="142"/>
      <c r="Z211" s="142"/>
      <c r="AA211" s="145"/>
      <c r="AT211" s="146" t="s">
        <v>153</v>
      </c>
      <c r="AU211" s="146" t="s">
        <v>96</v>
      </c>
      <c r="AV211" s="146" t="s">
        <v>21</v>
      </c>
      <c r="AW211" s="146" t="s">
        <v>104</v>
      </c>
      <c r="AX211" s="146" t="s">
        <v>78</v>
      </c>
      <c r="AY211" s="146" t="s">
        <v>143</v>
      </c>
    </row>
    <row r="212" spans="2:51" s="6" customFormat="1" ht="15.75" customHeight="1">
      <c r="B212" s="147"/>
      <c r="C212" s="148"/>
      <c r="D212" s="148"/>
      <c r="E212" s="148"/>
      <c r="F212" s="226" t="s">
        <v>268</v>
      </c>
      <c r="G212" s="227"/>
      <c r="H212" s="227"/>
      <c r="I212" s="227"/>
      <c r="J212" s="148"/>
      <c r="K212" s="149">
        <v>13.3</v>
      </c>
      <c r="L212" s="148"/>
      <c r="M212" s="148"/>
      <c r="N212" s="148"/>
      <c r="O212" s="148"/>
      <c r="P212" s="148"/>
      <c r="Q212" s="148"/>
      <c r="R212" s="150"/>
      <c r="T212" s="151"/>
      <c r="U212" s="148"/>
      <c r="V212" s="148"/>
      <c r="W212" s="148"/>
      <c r="X212" s="148"/>
      <c r="Y212" s="148"/>
      <c r="Z212" s="148"/>
      <c r="AA212" s="152"/>
      <c r="AT212" s="153" t="s">
        <v>153</v>
      </c>
      <c r="AU212" s="153" t="s">
        <v>96</v>
      </c>
      <c r="AV212" s="153" t="s">
        <v>96</v>
      </c>
      <c r="AW212" s="153" t="s">
        <v>104</v>
      </c>
      <c r="AX212" s="153" t="s">
        <v>78</v>
      </c>
      <c r="AY212" s="153" t="s">
        <v>143</v>
      </c>
    </row>
    <row r="213" spans="2:51" s="6" customFormat="1" ht="15.75" customHeight="1">
      <c r="B213" s="154"/>
      <c r="C213" s="155"/>
      <c r="D213" s="155"/>
      <c r="E213" s="155"/>
      <c r="F213" s="228" t="s">
        <v>185</v>
      </c>
      <c r="G213" s="229"/>
      <c r="H213" s="229"/>
      <c r="I213" s="229"/>
      <c r="J213" s="155"/>
      <c r="K213" s="156">
        <v>31.3</v>
      </c>
      <c r="L213" s="155"/>
      <c r="M213" s="155"/>
      <c r="N213" s="155"/>
      <c r="O213" s="155"/>
      <c r="P213" s="155"/>
      <c r="Q213" s="155"/>
      <c r="R213" s="157"/>
      <c r="T213" s="158"/>
      <c r="U213" s="155"/>
      <c r="V213" s="155"/>
      <c r="W213" s="155"/>
      <c r="X213" s="155"/>
      <c r="Y213" s="155"/>
      <c r="Z213" s="155"/>
      <c r="AA213" s="159"/>
      <c r="AT213" s="160" t="s">
        <v>153</v>
      </c>
      <c r="AU213" s="160" t="s">
        <v>96</v>
      </c>
      <c r="AV213" s="160" t="s">
        <v>148</v>
      </c>
      <c r="AW213" s="160" t="s">
        <v>104</v>
      </c>
      <c r="AX213" s="160" t="s">
        <v>21</v>
      </c>
      <c r="AY213" s="160" t="s">
        <v>143</v>
      </c>
    </row>
    <row r="214" spans="2:64" s="6" customFormat="1" ht="27" customHeight="1">
      <c r="B214" s="23"/>
      <c r="C214" s="134" t="s">
        <v>269</v>
      </c>
      <c r="D214" s="134" t="s">
        <v>144</v>
      </c>
      <c r="E214" s="135" t="s">
        <v>270</v>
      </c>
      <c r="F214" s="220" t="s">
        <v>271</v>
      </c>
      <c r="G214" s="221"/>
      <c r="H214" s="221"/>
      <c r="I214" s="221"/>
      <c r="J214" s="136" t="s">
        <v>151</v>
      </c>
      <c r="K214" s="137">
        <v>13.3</v>
      </c>
      <c r="L214" s="222">
        <v>0</v>
      </c>
      <c r="M214" s="221"/>
      <c r="N214" s="223">
        <f>ROUND($L$214*$K$214,2)</f>
        <v>0</v>
      </c>
      <c r="O214" s="221"/>
      <c r="P214" s="221"/>
      <c r="Q214" s="221"/>
      <c r="R214" s="25"/>
      <c r="T214" s="138"/>
      <c r="U214" s="31" t="s">
        <v>43</v>
      </c>
      <c r="V214" s="139">
        <v>0.002</v>
      </c>
      <c r="W214" s="139">
        <f>$V$214*$K$214</f>
        <v>0.026600000000000002</v>
      </c>
      <c r="X214" s="139">
        <v>0.00071</v>
      </c>
      <c r="Y214" s="139">
        <f>$X$214*$K$214</f>
        <v>0.009443</v>
      </c>
      <c r="Z214" s="139">
        <v>0</v>
      </c>
      <c r="AA214" s="140">
        <f>$Z$214*$K$214</f>
        <v>0</v>
      </c>
      <c r="AR214" s="6" t="s">
        <v>148</v>
      </c>
      <c r="AT214" s="6" t="s">
        <v>144</v>
      </c>
      <c r="AU214" s="6" t="s">
        <v>96</v>
      </c>
      <c r="AY214" s="6" t="s">
        <v>143</v>
      </c>
      <c r="BE214" s="88">
        <f>IF($U$214="základní",$N$214,0)</f>
        <v>0</v>
      </c>
      <c r="BF214" s="88">
        <f>IF($U$214="snížená",$N$214,0)</f>
        <v>0</v>
      </c>
      <c r="BG214" s="88">
        <f>IF($U$214="zákl. přenesená",$N$214,0)</f>
        <v>0</v>
      </c>
      <c r="BH214" s="88">
        <f>IF($U$214="sníž. přenesená",$N$214,0)</f>
        <v>0</v>
      </c>
      <c r="BI214" s="88">
        <f>IF($U$214="nulová",$N$214,0)</f>
        <v>0</v>
      </c>
      <c r="BJ214" s="6" t="s">
        <v>21</v>
      </c>
      <c r="BK214" s="88">
        <f>ROUND($L$214*$K$214,2)</f>
        <v>0</v>
      </c>
      <c r="BL214" s="6" t="s">
        <v>148</v>
      </c>
    </row>
    <row r="215" spans="2:51" s="6" customFormat="1" ht="15.75" customHeight="1">
      <c r="B215" s="141"/>
      <c r="C215" s="142"/>
      <c r="D215" s="142"/>
      <c r="E215" s="142"/>
      <c r="F215" s="224" t="s">
        <v>267</v>
      </c>
      <c r="G215" s="225"/>
      <c r="H215" s="225"/>
      <c r="I215" s="225"/>
      <c r="J215" s="142"/>
      <c r="K215" s="142"/>
      <c r="L215" s="142"/>
      <c r="M215" s="142"/>
      <c r="N215" s="142"/>
      <c r="O215" s="142"/>
      <c r="P215" s="142"/>
      <c r="Q215" s="142"/>
      <c r="R215" s="143"/>
      <c r="T215" s="144"/>
      <c r="U215" s="142"/>
      <c r="V215" s="142"/>
      <c r="W215" s="142"/>
      <c r="X215" s="142"/>
      <c r="Y215" s="142"/>
      <c r="Z215" s="142"/>
      <c r="AA215" s="145"/>
      <c r="AT215" s="146" t="s">
        <v>153</v>
      </c>
      <c r="AU215" s="146" t="s">
        <v>96</v>
      </c>
      <c r="AV215" s="146" t="s">
        <v>21</v>
      </c>
      <c r="AW215" s="146" t="s">
        <v>104</v>
      </c>
      <c r="AX215" s="146" t="s">
        <v>78</v>
      </c>
      <c r="AY215" s="146" t="s">
        <v>143</v>
      </c>
    </row>
    <row r="216" spans="2:51" s="6" customFormat="1" ht="15.75" customHeight="1">
      <c r="B216" s="147"/>
      <c r="C216" s="148"/>
      <c r="D216" s="148"/>
      <c r="E216" s="148"/>
      <c r="F216" s="226" t="s">
        <v>268</v>
      </c>
      <c r="G216" s="227"/>
      <c r="H216" s="227"/>
      <c r="I216" s="227"/>
      <c r="J216" s="148"/>
      <c r="K216" s="149">
        <v>13.3</v>
      </c>
      <c r="L216" s="148"/>
      <c r="M216" s="148"/>
      <c r="N216" s="148"/>
      <c r="O216" s="148"/>
      <c r="P216" s="148"/>
      <c r="Q216" s="148"/>
      <c r="R216" s="150"/>
      <c r="T216" s="151"/>
      <c r="U216" s="148"/>
      <c r="V216" s="148"/>
      <c r="W216" s="148"/>
      <c r="X216" s="148"/>
      <c r="Y216" s="148"/>
      <c r="Z216" s="148"/>
      <c r="AA216" s="152"/>
      <c r="AT216" s="153" t="s">
        <v>153</v>
      </c>
      <c r="AU216" s="153" t="s">
        <v>96</v>
      </c>
      <c r="AV216" s="153" t="s">
        <v>96</v>
      </c>
      <c r="AW216" s="153" t="s">
        <v>104</v>
      </c>
      <c r="AX216" s="153" t="s">
        <v>21</v>
      </c>
      <c r="AY216" s="153" t="s">
        <v>143</v>
      </c>
    </row>
    <row r="217" spans="2:64" s="6" customFormat="1" ht="27" customHeight="1">
      <c r="B217" s="23"/>
      <c r="C217" s="134" t="s">
        <v>272</v>
      </c>
      <c r="D217" s="134" t="s">
        <v>144</v>
      </c>
      <c r="E217" s="135" t="s">
        <v>273</v>
      </c>
      <c r="F217" s="220" t="s">
        <v>274</v>
      </c>
      <c r="G217" s="221"/>
      <c r="H217" s="221"/>
      <c r="I217" s="221"/>
      <c r="J217" s="136" t="s">
        <v>166</v>
      </c>
      <c r="K217" s="137">
        <v>59.6</v>
      </c>
      <c r="L217" s="222">
        <v>0</v>
      </c>
      <c r="M217" s="221"/>
      <c r="N217" s="223">
        <f>ROUND($L$217*$K$217,2)</f>
        <v>0</v>
      </c>
      <c r="O217" s="221"/>
      <c r="P217" s="221"/>
      <c r="Q217" s="221"/>
      <c r="R217" s="25"/>
      <c r="T217" s="138"/>
      <c r="U217" s="31" t="s">
        <v>43</v>
      </c>
      <c r="V217" s="139">
        <v>0.046</v>
      </c>
      <c r="W217" s="139">
        <f>$V$217*$K$217</f>
        <v>2.7416</v>
      </c>
      <c r="X217" s="139">
        <v>0.0036</v>
      </c>
      <c r="Y217" s="139">
        <f>$X$217*$K$217</f>
        <v>0.21456</v>
      </c>
      <c r="Z217" s="139">
        <v>0</v>
      </c>
      <c r="AA217" s="140">
        <f>$Z$217*$K$217</f>
        <v>0</v>
      </c>
      <c r="AR217" s="6" t="s">
        <v>148</v>
      </c>
      <c r="AT217" s="6" t="s">
        <v>144</v>
      </c>
      <c r="AU217" s="6" t="s">
        <v>96</v>
      </c>
      <c r="AY217" s="6" t="s">
        <v>143</v>
      </c>
      <c r="BE217" s="88">
        <f>IF($U$217="základní",$N$217,0)</f>
        <v>0</v>
      </c>
      <c r="BF217" s="88">
        <f>IF($U$217="snížená",$N$217,0)</f>
        <v>0</v>
      </c>
      <c r="BG217" s="88">
        <f>IF($U$217="zákl. přenesená",$N$217,0)</f>
        <v>0</v>
      </c>
      <c r="BH217" s="88">
        <f>IF($U$217="sníž. přenesená",$N$217,0)</f>
        <v>0</v>
      </c>
      <c r="BI217" s="88">
        <f>IF($U$217="nulová",$N$217,0)</f>
        <v>0</v>
      </c>
      <c r="BJ217" s="6" t="s">
        <v>21</v>
      </c>
      <c r="BK217" s="88">
        <f>ROUND($L$217*$K$217,2)</f>
        <v>0</v>
      </c>
      <c r="BL217" s="6" t="s">
        <v>148</v>
      </c>
    </row>
    <row r="218" spans="2:51" s="6" customFormat="1" ht="15.75" customHeight="1">
      <c r="B218" s="141"/>
      <c r="C218" s="142"/>
      <c r="D218" s="142"/>
      <c r="E218" s="142"/>
      <c r="F218" s="224" t="s">
        <v>275</v>
      </c>
      <c r="G218" s="225"/>
      <c r="H218" s="225"/>
      <c r="I218" s="225"/>
      <c r="J218" s="142"/>
      <c r="K218" s="142"/>
      <c r="L218" s="142"/>
      <c r="M218" s="142"/>
      <c r="N218" s="142"/>
      <c r="O218" s="142"/>
      <c r="P218" s="142"/>
      <c r="Q218" s="142"/>
      <c r="R218" s="143"/>
      <c r="T218" s="144"/>
      <c r="U218" s="142"/>
      <c r="V218" s="142"/>
      <c r="W218" s="142"/>
      <c r="X218" s="142"/>
      <c r="Y218" s="142"/>
      <c r="Z218" s="142"/>
      <c r="AA218" s="145"/>
      <c r="AT218" s="146" t="s">
        <v>153</v>
      </c>
      <c r="AU218" s="146" t="s">
        <v>96</v>
      </c>
      <c r="AV218" s="146" t="s">
        <v>21</v>
      </c>
      <c r="AW218" s="146" t="s">
        <v>104</v>
      </c>
      <c r="AX218" s="146" t="s">
        <v>78</v>
      </c>
      <c r="AY218" s="146" t="s">
        <v>143</v>
      </c>
    </row>
    <row r="219" spans="2:51" s="6" customFormat="1" ht="15.75" customHeight="1">
      <c r="B219" s="147"/>
      <c r="C219" s="148"/>
      <c r="D219" s="148"/>
      <c r="E219" s="148"/>
      <c r="F219" s="226" t="s">
        <v>276</v>
      </c>
      <c r="G219" s="227"/>
      <c r="H219" s="227"/>
      <c r="I219" s="227"/>
      <c r="J219" s="148"/>
      <c r="K219" s="149">
        <v>41.8</v>
      </c>
      <c r="L219" s="148"/>
      <c r="M219" s="148"/>
      <c r="N219" s="148"/>
      <c r="O219" s="148"/>
      <c r="P219" s="148"/>
      <c r="Q219" s="148"/>
      <c r="R219" s="150"/>
      <c r="T219" s="151"/>
      <c r="U219" s="148"/>
      <c r="V219" s="148"/>
      <c r="W219" s="148"/>
      <c r="X219" s="148"/>
      <c r="Y219" s="148"/>
      <c r="Z219" s="148"/>
      <c r="AA219" s="152"/>
      <c r="AT219" s="153" t="s">
        <v>153</v>
      </c>
      <c r="AU219" s="153" t="s">
        <v>96</v>
      </c>
      <c r="AV219" s="153" t="s">
        <v>96</v>
      </c>
      <c r="AW219" s="153" t="s">
        <v>104</v>
      </c>
      <c r="AX219" s="153" t="s">
        <v>78</v>
      </c>
      <c r="AY219" s="153" t="s">
        <v>143</v>
      </c>
    </row>
    <row r="220" spans="2:51" s="6" customFormat="1" ht="15.75" customHeight="1">
      <c r="B220" s="141"/>
      <c r="C220" s="142"/>
      <c r="D220" s="142"/>
      <c r="E220" s="142"/>
      <c r="F220" s="224" t="s">
        <v>277</v>
      </c>
      <c r="G220" s="225"/>
      <c r="H220" s="225"/>
      <c r="I220" s="225"/>
      <c r="J220" s="142"/>
      <c r="K220" s="142"/>
      <c r="L220" s="142"/>
      <c r="M220" s="142"/>
      <c r="N220" s="142"/>
      <c r="O220" s="142"/>
      <c r="P220" s="142"/>
      <c r="Q220" s="142"/>
      <c r="R220" s="143"/>
      <c r="T220" s="144"/>
      <c r="U220" s="142"/>
      <c r="V220" s="142"/>
      <c r="W220" s="142"/>
      <c r="X220" s="142"/>
      <c r="Y220" s="142"/>
      <c r="Z220" s="142"/>
      <c r="AA220" s="145"/>
      <c r="AT220" s="146" t="s">
        <v>153</v>
      </c>
      <c r="AU220" s="146" t="s">
        <v>96</v>
      </c>
      <c r="AV220" s="146" t="s">
        <v>21</v>
      </c>
      <c r="AW220" s="146" t="s">
        <v>104</v>
      </c>
      <c r="AX220" s="146" t="s">
        <v>78</v>
      </c>
      <c r="AY220" s="146" t="s">
        <v>143</v>
      </c>
    </row>
    <row r="221" spans="2:51" s="6" customFormat="1" ht="15.75" customHeight="1">
      <c r="B221" s="147"/>
      <c r="C221" s="148"/>
      <c r="D221" s="148"/>
      <c r="E221" s="148"/>
      <c r="F221" s="226" t="s">
        <v>278</v>
      </c>
      <c r="G221" s="227"/>
      <c r="H221" s="227"/>
      <c r="I221" s="227"/>
      <c r="J221" s="148"/>
      <c r="K221" s="149">
        <v>17.8</v>
      </c>
      <c r="L221" s="148"/>
      <c r="M221" s="148"/>
      <c r="N221" s="148"/>
      <c r="O221" s="148"/>
      <c r="P221" s="148"/>
      <c r="Q221" s="148"/>
      <c r="R221" s="150"/>
      <c r="T221" s="151"/>
      <c r="U221" s="148"/>
      <c r="V221" s="148"/>
      <c r="W221" s="148"/>
      <c r="X221" s="148"/>
      <c r="Y221" s="148"/>
      <c r="Z221" s="148"/>
      <c r="AA221" s="152"/>
      <c r="AT221" s="153" t="s">
        <v>153</v>
      </c>
      <c r="AU221" s="153" t="s">
        <v>96</v>
      </c>
      <c r="AV221" s="153" t="s">
        <v>96</v>
      </c>
      <c r="AW221" s="153" t="s">
        <v>104</v>
      </c>
      <c r="AX221" s="153" t="s">
        <v>78</v>
      </c>
      <c r="AY221" s="153" t="s">
        <v>143</v>
      </c>
    </row>
    <row r="222" spans="2:51" s="6" customFormat="1" ht="15.75" customHeight="1">
      <c r="B222" s="154"/>
      <c r="C222" s="155"/>
      <c r="D222" s="155"/>
      <c r="E222" s="155"/>
      <c r="F222" s="228" t="s">
        <v>185</v>
      </c>
      <c r="G222" s="229"/>
      <c r="H222" s="229"/>
      <c r="I222" s="229"/>
      <c r="J222" s="155"/>
      <c r="K222" s="156">
        <v>59.6</v>
      </c>
      <c r="L222" s="155"/>
      <c r="M222" s="155"/>
      <c r="N222" s="155"/>
      <c r="O222" s="155"/>
      <c r="P222" s="155"/>
      <c r="Q222" s="155"/>
      <c r="R222" s="157"/>
      <c r="T222" s="158"/>
      <c r="U222" s="155"/>
      <c r="V222" s="155"/>
      <c r="W222" s="155"/>
      <c r="X222" s="155"/>
      <c r="Y222" s="155"/>
      <c r="Z222" s="155"/>
      <c r="AA222" s="159"/>
      <c r="AT222" s="160" t="s">
        <v>153</v>
      </c>
      <c r="AU222" s="160" t="s">
        <v>96</v>
      </c>
      <c r="AV222" s="160" t="s">
        <v>148</v>
      </c>
      <c r="AW222" s="160" t="s">
        <v>104</v>
      </c>
      <c r="AX222" s="160" t="s">
        <v>21</v>
      </c>
      <c r="AY222" s="160" t="s">
        <v>143</v>
      </c>
    </row>
    <row r="223" spans="2:63" s="123" customFormat="1" ht="30.75" customHeight="1">
      <c r="B223" s="124"/>
      <c r="C223" s="125"/>
      <c r="D223" s="133" t="s">
        <v>109</v>
      </c>
      <c r="E223" s="125"/>
      <c r="F223" s="125"/>
      <c r="G223" s="125"/>
      <c r="H223" s="125"/>
      <c r="I223" s="125"/>
      <c r="J223" s="125"/>
      <c r="K223" s="125"/>
      <c r="L223" s="125"/>
      <c r="M223" s="125"/>
      <c r="N223" s="237">
        <f>$BK$223</f>
        <v>0</v>
      </c>
      <c r="O223" s="236"/>
      <c r="P223" s="236"/>
      <c r="Q223" s="236"/>
      <c r="R223" s="127"/>
      <c r="T223" s="128"/>
      <c r="U223" s="125"/>
      <c r="V223" s="125"/>
      <c r="W223" s="129">
        <f>SUM($W$224:$W$248)</f>
        <v>22.583</v>
      </c>
      <c r="X223" s="125"/>
      <c r="Y223" s="129">
        <f>SUM($Y$224:$Y$248)</f>
        <v>0.29412</v>
      </c>
      <c r="Z223" s="125"/>
      <c r="AA223" s="130">
        <f>SUM($AA$224:$AA$248)</f>
        <v>0.1</v>
      </c>
      <c r="AR223" s="131" t="s">
        <v>21</v>
      </c>
      <c r="AT223" s="131" t="s">
        <v>77</v>
      </c>
      <c r="AU223" s="131" t="s">
        <v>21</v>
      </c>
      <c r="AY223" s="131" t="s">
        <v>143</v>
      </c>
      <c r="BK223" s="132">
        <f>SUM($BK$224:$BK$248)</f>
        <v>0</v>
      </c>
    </row>
    <row r="224" spans="2:64" s="6" customFormat="1" ht="27" customHeight="1">
      <c r="B224" s="23"/>
      <c r="C224" s="134" t="s">
        <v>279</v>
      </c>
      <c r="D224" s="134" t="s">
        <v>144</v>
      </c>
      <c r="E224" s="135" t="s">
        <v>280</v>
      </c>
      <c r="F224" s="220" t="s">
        <v>281</v>
      </c>
      <c r="G224" s="221"/>
      <c r="H224" s="221"/>
      <c r="I224" s="221"/>
      <c r="J224" s="136" t="s">
        <v>166</v>
      </c>
      <c r="K224" s="137">
        <v>20</v>
      </c>
      <c r="L224" s="222">
        <v>0</v>
      </c>
      <c r="M224" s="221"/>
      <c r="N224" s="223">
        <f>ROUND($L$224*$K$224,2)</f>
        <v>0</v>
      </c>
      <c r="O224" s="221"/>
      <c r="P224" s="221"/>
      <c r="Q224" s="221"/>
      <c r="R224" s="25"/>
      <c r="T224" s="138"/>
      <c r="U224" s="31" t="s">
        <v>43</v>
      </c>
      <c r="V224" s="139">
        <v>0.292</v>
      </c>
      <c r="W224" s="139">
        <f>$V$224*$K$224</f>
        <v>5.84</v>
      </c>
      <c r="X224" s="139">
        <v>0</v>
      </c>
      <c r="Y224" s="139">
        <f>$X$224*$K$224</f>
        <v>0</v>
      </c>
      <c r="Z224" s="139">
        <v>0</v>
      </c>
      <c r="AA224" s="140">
        <f>$Z$224*$K$224</f>
        <v>0</v>
      </c>
      <c r="AR224" s="6" t="s">
        <v>148</v>
      </c>
      <c r="AT224" s="6" t="s">
        <v>144</v>
      </c>
      <c r="AU224" s="6" t="s">
        <v>96</v>
      </c>
      <c r="AY224" s="6" t="s">
        <v>143</v>
      </c>
      <c r="BE224" s="88">
        <f>IF($U$224="základní",$N$224,0)</f>
        <v>0</v>
      </c>
      <c r="BF224" s="88">
        <f>IF($U$224="snížená",$N$224,0)</f>
        <v>0</v>
      </c>
      <c r="BG224" s="88">
        <f>IF($U$224="zákl. přenesená",$N$224,0)</f>
        <v>0</v>
      </c>
      <c r="BH224" s="88">
        <f>IF($U$224="sníž. přenesená",$N$224,0)</f>
        <v>0</v>
      </c>
      <c r="BI224" s="88">
        <f>IF($U$224="nulová",$N$224,0)</f>
        <v>0</v>
      </c>
      <c r="BJ224" s="6" t="s">
        <v>21</v>
      </c>
      <c r="BK224" s="88">
        <f>ROUND($L$224*$K$224,2)</f>
        <v>0</v>
      </c>
      <c r="BL224" s="6" t="s">
        <v>148</v>
      </c>
    </row>
    <row r="225" spans="2:64" s="6" customFormat="1" ht="27" customHeight="1">
      <c r="B225" s="23"/>
      <c r="C225" s="161" t="s">
        <v>282</v>
      </c>
      <c r="D225" s="161" t="s">
        <v>234</v>
      </c>
      <c r="E225" s="162" t="s">
        <v>283</v>
      </c>
      <c r="F225" s="230" t="s">
        <v>284</v>
      </c>
      <c r="G225" s="231"/>
      <c r="H225" s="231"/>
      <c r="I225" s="231"/>
      <c r="J225" s="163" t="s">
        <v>166</v>
      </c>
      <c r="K225" s="164">
        <v>22</v>
      </c>
      <c r="L225" s="232">
        <v>0</v>
      </c>
      <c r="M225" s="231"/>
      <c r="N225" s="233">
        <f>ROUND($L$225*$K$225,2)</f>
        <v>0</v>
      </c>
      <c r="O225" s="221"/>
      <c r="P225" s="221"/>
      <c r="Q225" s="221"/>
      <c r="R225" s="25"/>
      <c r="T225" s="138"/>
      <c r="U225" s="31" t="s">
        <v>43</v>
      </c>
      <c r="V225" s="139">
        <v>0</v>
      </c>
      <c r="W225" s="139">
        <f>$V$225*$K$225</f>
        <v>0</v>
      </c>
      <c r="X225" s="139">
        <v>0.00219</v>
      </c>
      <c r="Y225" s="139">
        <f>$X$225*$K$225</f>
        <v>0.04818</v>
      </c>
      <c r="Z225" s="139">
        <v>0</v>
      </c>
      <c r="AA225" s="140">
        <f>$Z$225*$K$225</f>
        <v>0</v>
      </c>
      <c r="AR225" s="6" t="s">
        <v>179</v>
      </c>
      <c r="AT225" s="6" t="s">
        <v>234</v>
      </c>
      <c r="AU225" s="6" t="s">
        <v>96</v>
      </c>
      <c r="AY225" s="6" t="s">
        <v>143</v>
      </c>
      <c r="BE225" s="88">
        <f>IF($U$225="základní",$N$225,0)</f>
        <v>0</v>
      </c>
      <c r="BF225" s="88">
        <f>IF($U$225="snížená",$N$225,0)</f>
        <v>0</v>
      </c>
      <c r="BG225" s="88">
        <f>IF($U$225="zákl. přenesená",$N$225,0)</f>
        <v>0</v>
      </c>
      <c r="BH225" s="88">
        <f>IF($U$225="sníž. přenesená",$N$225,0)</f>
        <v>0</v>
      </c>
      <c r="BI225" s="88">
        <f>IF($U$225="nulová",$N$225,0)</f>
        <v>0</v>
      </c>
      <c r="BJ225" s="6" t="s">
        <v>21</v>
      </c>
      <c r="BK225" s="88">
        <f>ROUND($L$225*$K$225,2)</f>
        <v>0</v>
      </c>
      <c r="BL225" s="6" t="s">
        <v>148</v>
      </c>
    </row>
    <row r="226" spans="2:64" s="6" customFormat="1" ht="27" customHeight="1">
      <c r="B226" s="23"/>
      <c r="C226" s="134" t="s">
        <v>285</v>
      </c>
      <c r="D226" s="134" t="s">
        <v>144</v>
      </c>
      <c r="E226" s="135" t="s">
        <v>286</v>
      </c>
      <c r="F226" s="220" t="s">
        <v>287</v>
      </c>
      <c r="G226" s="221"/>
      <c r="H226" s="221"/>
      <c r="I226" s="221"/>
      <c r="J226" s="136" t="s">
        <v>166</v>
      </c>
      <c r="K226" s="137">
        <v>22</v>
      </c>
      <c r="L226" s="222">
        <v>0</v>
      </c>
      <c r="M226" s="221"/>
      <c r="N226" s="223">
        <f>ROUND($L$226*$K$226,2)</f>
        <v>0</v>
      </c>
      <c r="O226" s="221"/>
      <c r="P226" s="221"/>
      <c r="Q226" s="221"/>
      <c r="R226" s="25"/>
      <c r="T226" s="138"/>
      <c r="U226" s="31" t="s">
        <v>43</v>
      </c>
      <c r="V226" s="139">
        <v>0.324</v>
      </c>
      <c r="W226" s="139">
        <f>$V$226*$K$226</f>
        <v>7.128</v>
      </c>
      <c r="X226" s="139">
        <v>0</v>
      </c>
      <c r="Y226" s="139">
        <f>$X$226*$K$226</f>
        <v>0</v>
      </c>
      <c r="Z226" s="139">
        <v>0</v>
      </c>
      <c r="AA226" s="140">
        <f>$Z$226*$K$226</f>
        <v>0</v>
      </c>
      <c r="AR226" s="6" t="s">
        <v>148</v>
      </c>
      <c r="AT226" s="6" t="s">
        <v>144</v>
      </c>
      <c r="AU226" s="6" t="s">
        <v>96</v>
      </c>
      <c r="AY226" s="6" t="s">
        <v>143</v>
      </c>
      <c r="BE226" s="88">
        <f>IF($U$226="základní",$N$226,0)</f>
        <v>0</v>
      </c>
      <c r="BF226" s="88">
        <f>IF($U$226="snížená",$N$226,0)</f>
        <v>0</v>
      </c>
      <c r="BG226" s="88">
        <f>IF($U$226="zákl. přenesená",$N$226,0)</f>
        <v>0</v>
      </c>
      <c r="BH226" s="88">
        <f>IF($U$226="sníž. přenesená",$N$226,0)</f>
        <v>0</v>
      </c>
      <c r="BI226" s="88">
        <f>IF($U$226="nulová",$N$226,0)</f>
        <v>0</v>
      </c>
      <c r="BJ226" s="6" t="s">
        <v>21</v>
      </c>
      <c r="BK226" s="88">
        <f>ROUND($L$226*$K$226,2)</f>
        <v>0</v>
      </c>
      <c r="BL226" s="6" t="s">
        <v>148</v>
      </c>
    </row>
    <row r="227" spans="2:64" s="6" customFormat="1" ht="27" customHeight="1">
      <c r="B227" s="23"/>
      <c r="C227" s="161" t="s">
        <v>288</v>
      </c>
      <c r="D227" s="161" t="s">
        <v>234</v>
      </c>
      <c r="E227" s="162" t="s">
        <v>289</v>
      </c>
      <c r="F227" s="230" t="s">
        <v>290</v>
      </c>
      <c r="G227" s="231"/>
      <c r="H227" s="231"/>
      <c r="I227" s="231"/>
      <c r="J227" s="163" t="s">
        <v>147</v>
      </c>
      <c r="K227" s="164">
        <v>4</v>
      </c>
      <c r="L227" s="232">
        <v>0</v>
      </c>
      <c r="M227" s="231"/>
      <c r="N227" s="233">
        <f>ROUND($L$227*$K$227,2)</f>
        <v>0</v>
      </c>
      <c r="O227" s="221"/>
      <c r="P227" s="221"/>
      <c r="Q227" s="221"/>
      <c r="R227" s="25"/>
      <c r="T227" s="138"/>
      <c r="U227" s="31" t="s">
        <v>43</v>
      </c>
      <c r="V227" s="139">
        <v>0</v>
      </c>
      <c r="W227" s="139">
        <f>$V$227*$K$227</f>
        <v>0</v>
      </c>
      <c r="X227" s="139">
        <v>0.00582</v>
      </c>
      <c r="Y227" s="139">
        <f>$X$227*$K$227</f>
        <v>0.02328</v>
      </c>
      <c r="Z227" s="139">
        <v>0</v>
      </c>
      <c r="AA227" s="140">
        <f>$Z$227*$K$227</f>
        <v>0</v>
      </c>
      <c r="AR227" s="6" t="s">
        <v>179</v>
      </c>
      <c r="AT227" s="6" t="s">
        <v>234</v>
      </c>
      <c r="AU227" s="6" t="s">
        <v>96</v>
      </c>
      <c r="AY227" s="6" t="s">
        <v>143</v>
      </c>
      <c r="BE227" s="88">
        <f>IF($U$227="základní",$N$227,0)</f>
        <v>0</v>
      </c>
      <c r="BF227" s="88">
        <f>IF($U$227="snížená",$N$227,0)</f>
        <v>0</v>
      </c>
      <c r="BG227" s="88">
        <f>IF($U$227="zákl. přenesená",$N$227,0)</f>
        <v>0</v>
      </c>
      <c r="BH227" s="88">
        <f>IF($U$227="sníž. přenesená",$N$227,0)</f>
        <v>0</v>
      </c>
      <c r="BI227" s="88">
        <f>IF($U$227="nulová",$N$227,0)</f>
        <v>0</v>
      </c>
      <c r="BJ227" s="6" t="s">
        <v>21</v>
      </c>
      <c r="BK227" s="88">
        <f>ROUND($L$227*$K$227,2)</f>
        <v>0</v>
      </c>
      <c r="BL227" s="6" t="s">
        <v>148</v>
      </c>
    </row>
    <row r="228" spans="2:64" s="6" customFormat="1" ht="39" customHeight="1">
      <c r="B228" s="23"/>
      <c r="C228" s="134" t="s">
        <v>291</v>
      </c>
      <c r="D228" s="134" t="s">
        <v>144</v>
      </c>
      <c r="E228" s="135" t="s">
        <v>292</v>
      </c>
      <c r="F228" s="220" t="s">
        <v>293</v>
      </c>
      <c r="G228" s="221"/>
      <c r="H228" s="221"/>
      <c r="I228" s="221"/>
      <c r="J228" s="136" t="s">
        <v>147</v>
      </c>
      <c r="K228" s="137">
        <v>5</v>
      </c>
      <c r="L228" s="222">
        <v>0</v>
      </c>
      <c r="M228" s="221"/>
      <c r="N228" s="223">
        <f>ROUND($L$228*$K$228,2)</f>
        <v>0</v>
      </c>
      <c r="O228" s="221"/>
      <c r="P228" s="221"/>
      <c r="Q228" s="221"/>
      <c r="R228" s="25"/>
      <c r="T228" s="138"/>
      <c r="U228" s="31" t="s">
        <v>43</v>
      </c>
      <c r="V228" s="139">
        <v>0.683</v>
      </c>
      <c r="W228" s="139">
        <f>$V$228*$K$228</f>
        <v>3.415</v>
      </c>
      <c r="X228" s="139">
        <v>0</v>
      </c>
      <c r="Y228" s="139">
        <f>$X$228*$K$228</f>
        <v>0</v>
      </c>
      <c r="Z228" s="139">
        <v>0</v>
      </c>
      <c r="AA228" s="140">
        <f>$Z$228*$K$228</f>
        <v>0</v>
      </c>
      <c r="AR228" s="6" t="s">
        <v>148</v>
      </c>
      <c r="AT228" s="6" t="s">
        <v>144</v>
      </c>
      <c r="AU228" s="6" t="s">
        <v>96</v>
      </c>
      <c r="AY228" s="6" t="s">
        <v>143</v>
      </c>
      <c r="BE228" s="88">
        <f>IF($U$228="základní",$N$228,0)</f>
        <v>0</v>
      </c>
      <c r="BF228" s="88">
        <f>IF($U$228="snížená",$N$228,0)</f>
        <v>0</v>
      </c>
      <c r="BG228" s="88">
        <f>IF($U$228="zákl. přenesená",$N$228,0)</f>
        <v>0</v>
      </c>
      <c r="BH228" s="88">
        <f>IF($U$228="sníž. přenesená",$N$228,0)</f>
        <v>0</v>
      </c>
      <c r="BI228" s="88">
        <f>IF($U$228="nulová",$N$228,0)</f>
        <v>0</v>
      </c>
      <c r="BJ228" s="6" t="s">
        <v>21</v>
      </c>
      <c r="BK228" s="88">
        <f>ROUND($L$228*$K$228,2)</f>
        <v>0</v>
      </c>
      <c r="BL228" s="6" t="s">
        <v>148</v>
      </c>
    </row>
    <row r="229" spans="2:51" s="6" customFormat="1" ht="15.75" customHeight="1">
      <c r="B229" s="147"/>
      <c r="C229" s="148"/>
      <c r="D229" s="148"/>
      <c r="E229" s="148"/>
      <c r="F229" s="226" t="s">
        <v>294</v>
      </c>
      <c r="G229" s="227"/>
      <c r="H229" s="227"/>
      <c r="I229" s="227"/>
      <c r="J229" s="148"/>
      <c r="K229" s="149">
        <v>2</v>
      </c>
      <c r="L229" s="148"/>
      <c r="M229" s="148"/>
      <c r="N229" s="148"/>
      <c r="O229" s="148"/>
      <c r="P229" s="148"/>
      <c r="Q229" s="148"/>
      <c r="R229" s="150"/>
      <c r="T229" s="151"/>
      <c r="U229" s="148"/>
      <c r="V229" s="148"/>
      <c r="W229" s="148"/>
      <c r="X229" s="148"/>
      <c r="Y229" s="148"/>
      <c r="Z229" s="148"/>
      <c r="AA229" s="152"/>
      <c r="AT229" s="153" t="s">
        <v>153</v>
      </c>
      <c r="AU229" s="153" t="s">
        <v>96</v>
      </c>
      <c r="AV229" s="153" t="s">
        <v>96</v>
      </c>
      <c r="AW229" s="153" t="s">
        <v>104</v>
      </c>
      <c r="AX229" s="153" t="s">
        <v>78</v>
      </c>
      <c r="AY229" s="153" t="s">
        <v>143</v>
      </c>
    </row>
    <row r="230" spans="2:51" s="6" customFormat="1" ht="15.75" customHeight="1">
      <c r="B230" s="147"/>
      <c r="C230" s="148"/>
      <c r="D230" s="148"/>
      <c r="E230" s="148"/>
      <c r="F230" s="226" t="s">
        <v>295</v>
      </c>
      <c r="G230" s="227"/>
      <c r="H230" s="227"/>
      <c r="I230" s="227"/>
      <c r="J230" s="148"/>
      <c r="K230" s="149">
        <v>3</v>
      </c>
      <c r="L230" s="148"/>
      <c r="M230" s="148"/>
      <c r="N230" s="148"/>
      <c r="O230" s="148"/>
      <c r="P230" s="148"/>
      <c r="Q230" s="148"/>
      <c r="R230" s="150"/>
      <c r="T230" s="151"/>
      <c r="U230" s="148"/>
      <c r="V230" s="148"/>
      <c r="W230" s="148"/>
      <c r="X230" s="148"/>
      <c r="Y230" s="148"/>
      <c r="Z230" s="148"/>
      <c r="AA230" s="152"/>
      <c r="AT230" s="153" t="s">
        <v>153</v>
      </c>
      <c r="AU230" s="153" t="s">
        <v>96</v>
      </c>
      <c r="AV230" s="153" t="s">
        <v>96</v>
      </c>
      <c r="AW230" s="153" t="s">
        <v>104</v>
      </c>
      <c r="AX230" s="153" t="s">
        <v>78</v>
      </c>
      <c r="AY230" s="153" t="s">
        <v>143</v>
      </c>
    </row>
    <row r="231" spans="2:51" s="6" customFormat="1" ht="15.75" customHeight="1">
      <c r="B231" s="154"/>
      <c r="C231" s="155"/>
      <c r="D231" s="155"/>
      <c r="E231" s="155"/>
      <c r="F231" s="228" t="s">
        <v>185</v>
      </c>
      <c r="G231" s="229"/>
      <c r="H231" s="229"/>
      <c r="I231" s="229"/>
      <c r="J231" s="155"/>
      <c r="K231" s="156">
        <v>5</v>
      </c>
      <c r="L231" s="155"/>
      <c r="M231" s="155"/>
      <c r="N231" s="155"/>
      <c r="O231" s="155"/>
      <c r="P231" s="155"/>
      <c r="Q231" s="155"/>
      <c r="R231" s="157"/>
      <c r="T231" s="158"/>
      <c r="U231" s="155"/>
      <c r="V231" s="155"/>
      <c r="W231" s="155"/>
      <c r="X231" s="155"/>
      <c r="Y231" s="155"/>
      <c r="Z231" s="155"/>
      <c r="AA231" s="159"/>
      <c r="AT231" s="160" t="s">
        <v>153</v>
      </c>
      <c r="AU231" s="160" t="s">
        <v>96</v>
      </c>
      <c r="AV231" s="160" t="s">
        <v>148</v>
      </c>
      <c r="AW231" s="160" t="s">
        <v>104</v>
      </c>
      <c r="AX231" s="160" t="s">
        <v>21</v>
      </c>
      <c r="AY231" s="160" t="s">
        <v>143</v>
      </c>
    </row>
    <row r="232" spans="2:64" s="6" customFormat="1" ht="15.75" customHeight="1">
      <c r="B232" s="23"/>
      <c r="C232" s="161" t="s">
        <v>296</v>
      </c>
      <c r="D232" s="161" t="s">
        <v>234</v>
      </c>
      <c r="E232" s="162" t="s">
        <v>297</v>
      </c>
      <c r="F232" s="230" t="s">
        <v>298</v>
      </c>
      <c r="G232" s="231"/>
      <c r="H232" s="231"/>
      <c r="I232" s="231"/>
      <c r="J232" s="163" t="s">
        <v>147</v>
      </c>
      <c r="K232" s="164">
        <v>2</v>
      </c>
      <c r="L232" s="232">
        <v>0</v>
      </c>
      <c r="M232" s="231"/>
      <c r="N232" s="233">
        <f>ROUND($L$232*$K$232,2)</f>
        <v>0</v>
      </c>
      <c r="O232" s="221"/>
      <c r="P232" s="221"/>
      <c r="Q232" s="221"/>
      <c r="R232" s="25"/>
      <c r="T232" s="138"/>
      <c r="U232" s="31" t="s">
        <v>43</v>
      </c>
      <c r="V232" s="139">
        <v>0</v>
      </c>
      <c r="W232" s="139">
        <f>$V$232*$K$232</f>
        <v>0</v>
      </c>
      <c r="X232" s="139">
        <v>0.00064</v>
      </c>
      <c r="Y232" s="139">
        <f>$X$232*$K$232</f>
        <v>0.00128</v>
      </c>
      <c r="Z232" s="139">
        <v>0</v>
      </c>
      <c r="AA232" s="140">
        <f>$Z$232*$K$232</f>
        <v>0</v>
      </c>
      <c r="AR232" s="6" t="s">
        <v>179</v>
      </c>
      <c r="AT232" s="6" t="s">
        <v>234</v>
      </c>
      <c r="AU232" s="6" t="s">
        <v>96</v>
      </c>
      <c r="AY232" s="6" t="s">
        <v>143</v>
      </c>
      <c r="BE232" s="88">
        <f>IF($U$232="základní",$N$232,0)</f>
        <v>0</v>
      </c>
      <c r="BF232" s="88">
        <f>IF($U$232="snížená",$N$232,0)</f>
        <v>0</v>
      </c>
      <c r="BG232" s="88">
        <f>IF($U$232="zákl. přenesená",$N$232,0)</f>
        <v>0</v>
      </c>
      <c r="BH232" s="88">
        <f>IF($U$232="sníž. přenesená",$N$232,0)</f>
        <v>0</v>
      </c>
      <c r="BI232" s="88">
        <f>IF($U$232="nulová",$N$232,0)</f>
        <v>0</v>
      </c>
      <c r="BJ232" s="6" t="s">
        <v>21</v>
      </c>
      <c r="BK232" s="88">
        <f>ROUND($L$232*$K$232,2)</f>
        <v>0</v>
      </c>
      <c r="BL232" s="6" t="s">
        <v>148</v>
      </c>
    </row>
    <row r="233" spans="2:64" s="6" customFormat="1" ht="15.75" customHeight="1">
      <c r="B233" s="23"/>
      <c r="C233" s="161" t="s">
        <v>299</v>
      </c>
      <c r="D233" s="161" t="s">
        <v>234</v>
      </c>
      <c r="E233" s="162" t="s">
        <v>300</v>
      </c>
      <c r="F233" s="230" t="s">
        <v>301</v>
      </c>
      <c r="G233" s="231"/>
      <c r="H233" s="231"/>
      <c r="I233" s="231"/>
      <c r="J233" s="163" t="s">
        <v>147</v>
      </c>
      <c r="K233" s="164">
        <v>2</v>
      </c>
      <c r="L233" s="232">
        <v>0</v>
      </c>
      <c r="M233" s="231"/>
      <c r="N233" s="233">
        <f>ROUND($L$233*$K$233,2)</f>
        <v>0</v>
      </c>
      <c r="O233" s="221"/>
      <c r="P233" s="221"/>
      <c r="Q233" s="221"/>
      <c r="R233" s="25"/>
      <c r="T233" s="138"/>
      <c r="U233" s="31" t="s">
        <v>43</v>
      </c>
      <c r="V233" s="139">
        <v>0</v>
      </c>
      <c r="W233" s="139">
        <f>$V$233*$K$233</f>
        <v>0</v>
      </c>
      <c r="X233" s="139">
        <v>0.00066</v>
      </c>
      <c r="Y233" s="139">
        <f>$X$233*$K$233</f>
        <v>0.00132</v>
      </c>
      <c r="Z233" s="139">
        <v>0</v>
      </c>
      <c r="AA233" s="140">
        <f>$Z$233*$K$233</f>
        <v>0</v>
      </c>
      <c r="AR233" s="6" t="s">
        <v>179</v>
      </c>
      <c r="AT233" s="6" t="s">
        <v>234</v>
      </c>
      <c r="AU233" s="6" t="s">
        <v>96</v>
      </c>
      <c r="AY233" s="6" t="s">
        <v>143</v>
      </c>
      <c r="BE233" s="88">
        <f>IF($U$233="základní",$N$233,0)</f>
        <v>0</v>
      </c>
      <c r="BF233" s="88">
        <f>IF($U$233="snížená",$N$233,0)</f>
        <v>0</v>
      </c>
      <c r="BG233" s="88">
        <f>IF($U$233="zákl. přenesená",$N$233,0)</f>
        <v>0</v>
      </c>
      <c r="BH233" s="88">
        <f>IF($U$233="sníž. přenesená",$N$233,0)</f>
        <v>0</v>
      </c>
      <c r="BI233" s="88">
        <f>IF($U$233="nulová",$N$233,0)</f>
        <v>0</v>
      </c>
      <c r="BJ233" s="6" t="s">
        <v>21</v>
      </c>
      <c r="BK233" s="88">
        <f>ROUND($L$233*$K$233,2)</f>
        <v>0</v>
      </c>
      <c r="BL233" s="6" t="s">
        <v>148</v>
      </c>
    </row>
    <row r="234" spans="2:64" s="6" customFormat="1" ht="15.75" customHeight="1">
      <c r="B234" s="23"/>
      <c r="C234" s="161" t="s">
        <v>302</v>
      </c>
      <c r="D234" s="161" t="s">
        <v>234</v>
      </c>
      <c r="E234" s="162" t="s">
        <v>303</v>
      </c>
      <c r="F234" s="230" t="s">
        <v>304</v>
      </c>
      <c r="G234" s="231"/>
      <c r="H234" s="231"/>
      <c r="I234" s="231"/>
      <c r="J234" s="163" t="s">
        <v>147</v>
      </c>
      <c r="K234" s="164">
        <v>1</v>
      </c>
      <c r="L234" s="232">
        <v>0</v>
      </c>
      <c r="M234" s="231"/>
      <c r="N234" s="233">
        <f>ROUND($L$234*$K$234,2)</f>
        <v>0</v>
      </c>
      <c r="O234" s="221"/>
      <c r="P234" s="221"/>
      <c r="Q234" s="221"/>
      <c r="R234" s="25"/>
      <c r="T234" s="138"/>
      <c r="U234" s="31" t="s">
        <v>43</v>
      </c>
      <c r="V234" s="139">
        <v>0</v>
      </c>
      <c r="W234" s="139">
        <f>$V$234*$K$234</f>
        <v>0</v>
      </c>
      <c r="X234" s="139">
        <v>0.00047</v>
      </c>
      <c r="Y234" s="139">
        <f>$X$234*$K$234</f>
        <v>0.00047</v>
      </c>
      <c r="Z234" s="139">
        <v>0</v>
      </c>
      <c r="AA234" s="140">
        <f>$Z$234*$K$234</f>
        <v>0</v>
      </c>
      <c r="AR234" s="6" t="s">
        <v>179</v>
      </c>
      <c r="AT234" s="6" t="s">
        <v>234</v>
      </c>
      <c r="AU234" s="6" t="s">
        <v>96</v>
      </c>
      <c r="AY234" s="6" t="s">
        <v>143</v>
      </c>
      <c r="BE234" s="88">
        <f>IF($U$234="základní",$N$234,0)</f>
        <v>0</v>
      </c>
      <c r="BF234" s="88">
        <f>IF($U$234="snížená",$N$234,0)</f>
        <v>0</v>
      </c>
      <c r="BG234" s="88">
        <f>IF($U$234="zákl. přenesená",$N$234,0)</f>
        <v>0</v>
      </c>
      <c r="BH234" s="88">
        <f>IF($U$234="sníž. přenesená",$N$234,0)</f>
        <v>0</v>
      </c>
      <c r="BI234" s="88">
        <f>IF($U$234="nulová",$N$234,0)</f>
        <v>0</v>
      </c>
      <c r="BJ234" s="6" t="s">
        <v>21</v>
      </c>
      <c r="BK234" s="88">
        <f>ROUND($L$234*$K$234,2)</f>
        <v>0</v>
      </c>
      <c r="BL234" s="6" t="s">
        <v>148</v>
      </c>
    </row>
    <row r="235" spans="2:64" s="6" customFormat="1" ht="27" customHeight="1">
      <c r="B235" s="23"/>
      <c r="C235" s="161" t="s">
        <v>305</v>
      </c>
      <c r="D235" s="161" t="s">
        <v>234</v>
      </c>
      <c r="E235" s="162" t="s">
        <v>306</v>
      </c>
      <c r="F235" s="230" t="s">
        <v>307</v>
      </c>
      <c r="G235" s="231"/>
      <c r="H235" s="231"/>
      <c r="I235" s="231"/>
      <c r="J235" s="163" t="s">
        <v>147</v>
      </c>
      <c r="K235" s="164">
        <v>1</v>
      </c>
      <c r="L235" s="232">
        <v>0</v>
      </c>
      <c r="M235" s="231"/>
      <c r="N235" s="233">
        <f>ROUND($L$235*$K$235,2)</f>
        <v>0</v>
      </c>
      <c r="O235" s="221"/>
      <c r="P235" s="221"/>
      <c r="Q235" s="221"/>
      <c r="R235" s="25"/>
      <c r="T235" s="138"/>
      <c r="U235" s="31" t="s">
        <v>43</v>
      </c>
      <c r="V235" s="139">
        <v>0</v>
      </c>
      <c r="W235" s="139">
        <f>$V$235*$K$235</f>
        <v>0</v>
      </c>
      <c r="X235" s="139">
        <v>0.00015</v>
      </c>
      <c r="Y235" s="139">
        <f>$X$235*$K$235</f>
        <v>0.00015</v>
      </c>
      <c r="Z235" s="139">
        <v>0</v>
      </c>
      <c r="AA235" s="140">
        <f>$Z$235*$K$235</f>
        <v>0</v>
      </c>
      <c r="AR235" s="6" t="s">
        <v>179</v>
      </c>
      <c r="AT235" s="6" t="s">
        <v>234</v>
      </c>
      <c r="AU235" s="6" t="s">
        <v>96</v>
      </c>
      <c r="AY235" s="6" t="s">
        <v>143</v>
      </c>
      <c r="BE235" s="88">
        <f>IF($U$235="základní",$N$235,0)</f>
        <v>0</v>
      </c>
      <c r="BF235" s="88">
        <f>IF($U$235="snížená",$N$235,0)</f>
        <v>0</v>
      </c>
      <c r="BG235" s="88">
        <f>IF($U$235="zákl. přenesená",$N$235,0)</f>
        <v>0</v>
      </c>
      <c r="BH235" s="88">
        <f>IF($U$235="sníž. přenesená",$N$235,0)</f>
        <v>0</v>
      </c>
      <c r="BI235" s="88">
        <f>IF($U$235="nulová",$N$235,0)</f>
        <v>0</v>
      </c>
      <c r="BJ235" s="6" t="s">
        <v>21</v>
      </c>
      <c r="BK235" s="88">
        <f>ROUND($L$235*$K$235,2)</f>
        <v>0</v>
      </c>
      <c r="BL235" s="6" t="s">
        <v>148</v>
      </c>
    </row>
    <row r="236" spans="2:64" s="6" customFormat="1" ht="15.75" customHeight="1">
      <c r="B236" s="23"/>
      <c r="C236" s="134" t="s">
        <v>308</v>
      </c>
      <c r="D236" s="134" t="s">
        <v>144</v>
      </c>
      <c r="E236" s="135" t="s">
        <v>309</v>
      </c>
      <c r="F236" s="220" t="s">
        <v>310</v>
      </c>
      <c r="G236" s="221"/>
      <c r="H236" s="221"/>
      <c r="I236" s="221"/>
      <c r="J236" s="136" t="s">
        <v>166</v>
      </c>
      <c r="K236" s="137">
        <v>42</v>
      </c>
      <c r="L236" s="222">
        <v>0</v>
      </c>
      <c r="M236" s="221"/>
      <c r="N236" s="223">
        <f>ROUND($L$236*$K$236,2)</f>
        <v>0</v>
      </c>
      <c r="O236" s="221"/>
      <c r="P236" s="221"/>
      <c r="Q236" s="221"/>
      <c r="R236" s="25"/>
      <c r="T236" s="138"/>
      <c r="U236" s="31" t="s">
        <v>43</v>
      </c>
      <c r="V236" s="139">
        <v>0.055</v>
      </c>
      <c r="W236" s="139">
        <f>$V$236*$K$236</f>
        <v>2.31</v>
      </c>
      <c r="X236" s="139">
        <v>0</v>
      </c>
      <c r="Y236" s="139">
        <f>$X$236*$K$236</f>
        <v>0</v>
      </c>
      <c r="Z236" s="139">
        <v>0</v>
      </c>
      <c r="AA236" s="140">
        <f>$Z$236*$K$236</f>
        <v>0</v>
      </c>
      <c r="AR236" s="6" t="s">
        <v>148</v>
      </c>
      <c r="AT236" s="6" t="s">
        <v>144</v>
      </c>
      <c r="AU236" s="6" t="s">
        <v>96</v>
      </c>
      <c r="AY236" s="6" t="s">
        <v>143</v>
      </c>
      <c r="BE236" s="88">
        <f>IF($U$236="základní",$N$236,0)</f>
        <v>0</v>
      </c>
      <c r="BF236" s="88">
        <f>IF($U$236="snížená",$N$236,0)</f>
        <v>0</v>
      </c>
      <c r="BG236" s="88">
        <f>IF($U$236="zákl. přenesená",$N$236,0)</f>
        <v>0</v>
      </c>
      <c r="BH236" s="88">
        <f>IF($U$236="sníž. přenesená",$N$236,0)</f>
        <v>0</v>
      </c>
      <c r="BI236" s="88">
        <f>IF($U$236="nulová",$N$236,0)</f>
        <v>0</v>
      </c>
      <c r="BJ236" s="6" t="s">
        <v>21</v>
      </c>
      <c r="BK236" s="88">
        <f>ROUND($L$236*$K$236,2)</f>
        <v>0</v>
      </c>
      <c r="BL236" s="6" t="s">
        <v>148</v>
      </c>
    </row>
    <row r="237" spans="2:64" s="6" customFormat="1" ht="27" customHeight="1">
      <c r="B237" s="23"/>
      <c r="C237" s="134" t="s">
        <v>311</v>
      </c>
      <c r="D237" s="134" t="s">
        <v>144</v>
      </c>
      <c r="E237" s="135" t="s">
        <v>312</v>
      </c>
      <c r="F237" s="220" t="s">
        <v>313</v>
      </c>
      <c r="G237" s="221"/>
      <c r="H237" s="221"/>
      <c r="I237" s="221"/>
      <c r="J237" s="136" t="s">
        <v>147</v>
      </c>
      <c r="K237" s="137">
        <v>2</v>
      </c>
      <c r="L237" s="222">
        <v>0</v>
      </c>
      <c r="M237" s="221"/>
      <c r="N237" s="223">
        <f>ROUND($L$237*$K$237,2)</f>
        <v>0</v>
      </c>
      <c r="O237" s="221"/>
      <c r="P237" s="221"/>
      <c r="Q237" s="221"/>
      <c r="R237" s="25"/>
      <c r="T237" s="138"/>
      <c r="U237" s="31" t="s">
        <v>43</v>
      </c>
      <c r="V237" s="139">
        <v>0.583</v>
      </c>
      <c r="W237" s="139">
        <f>$V$237*$K$237</f>
        <v>1.166</v>
      </c>
      <c r="X237" s="139">
        <v>0.05924</v>
      </c>
      <c r="Y237" s="139">
        <f>$X$237*$K$237</f>
        <v>0.11848</v>
      </c>
      <c r="Z237" s="139">
        <v>0</v>
      </c>
      <c r="AA237" s="140">
        <f>$Z$237*$K$237</f>
        <v>0</v>
      </c>
      <c r="AR237" s="6" t="s">
        <v>148</v>
      </c>
      <c r="AT237" s="6" t="s">
        <v>144</v>
      </c>
      <c r="AU237" s="6" t="s">
        <v>96</v>
      </c>
      <c r="AY237" s="6" t="s">
        <v>143</v>
      </c>
      <c r="BE237" s="88">
        <f>IF($U$237="základní",$N$237,0)</f>
        <v>0</v>
      </c>
      <c r="BF237" s="88">
        <f>IF($U$237="snížená",$N$237,0)</f>
        <v>0</v>
      </c>
      <c r="BG237" s="88">
        <f>IF($U$237="zákl. přenesená",$N$237,0)</f>
        <v>0</v>
      </c>
      <c r="BH237" s="88">
        <f>IF($U$237="sníž. přenesená",$N$237,0)</f>
        <v>0</v>
      </c>
      <c r="BI237" s="88">
        <f>IF($U$237="nulová",$N$237,0)</f>
        <v>0</v>
      </c>
      <c r="BJ237" s="6" t="s">
        <v>21</v>
      </c>
      <c r="BK237" s="88">
        <f>ROUND($L$237*$K$237,2)</f>
        <v>0</v>
      </c>
      <c r="BL237" s="6" t="s">
        <v>148</v>
      </c>
    </row>
    <row r="238" spans="2:64" s="6" customFormat="1" ht="39" customHeight="1">
      <c r="B238" s="23"/>
      <c r="C238" s="134" t="s">
        <v>314</v>
      </c>
      <c r="D238" s="134" t="s">
        <v>144</v>
      </c>
      <c r="E238" s="135" t="s">
        <v>315</v>
      </c>
      <c r="F238" s="220" t="s">
        <v>316</v>
      </c>
      <c r="G238" s="221"/>
      <c r="H238" s="221"/>
      <c r="I238" s="221"/>
      <c r="J238" s="136" t="s">
        <v>147</v>
      </c>
      <c r="K238" s="137">
        <v>1</v>
      </c>
      <c r="L238" s="222">
        <v>0</v>
      </c>
      <c r="M238" s="221"/>
      <c r="N238" s="223">
        <f>ROUND($L$238*$K$238,2)</f>
        <v>0</v>
      </c>
      <c r="O238" s="221"/>
      <c r="P238" s="221"/>
      <c r="Q238" s="221"/>
      <c r="R238" s="25"/>
      <c r="T238" s="138"/>
      <c r="U238" s="31" t="s">
        <v>43</v>
      </c>
      <c r="V238" s="139">
        <v>0.25</v>
      </c>
      <c r="W238" s="139">
        <f>$V$238*$K$238</f>
        <v>0.25</v>
      </c>
      <c r="X238" s="139">
        <v>0.01818</v>
      </c>
      <c r="Y238" s="139">
        <f>$X$238*$K$238</f>
        <v>0.01818</v>
      </c>
      <c r="Z238" s="139">
        <v>0</v>
      </c>
      <c r="AA238" s="140">
        <f>$Z$238*$K$238</f>
        <v>0</v>
      </c>
      <c r="AR238" s="6" t="s">
        <v>148</v>
      </c>
      <c r="AT238" s="6" t="s">
        <v>144</v>
      </c>
      <c r="AU238" s="6" t="s">
        <v>96</v>
      </c>
      <c r="AY238" s="6" t="s">
        <v>143</v>
      </c>
      <c r="BE238" s="88">
        <f>IF($U$238="základní",$N$238,0)</f>
        <v>0</v>
      </c>
      <c r="BF238" s="88">
        <f>IF($U$238="snížená",$N$238,0)</f>
        <v>0</v>
      </c>
      <c r="BG238" s="88">
        <f>IF($U$238="zákl. přenesená",$N$238,0)</f>
        <v>0</v>
      </c>
      <c r="BH238" s="88">
        <f>IF($U$238="sníž. přenesená",$N$238,0)</f>
        <v>0</v>
      </c>
      <c r="BI238" s="88">
        <f>IF($U$238="nulová",$N$238,0)</f>
        <v>0</v>
      </c>
      <c r="BJ238" s="6" t="s">
        <v>21</v>
      </c>
      <c r="BK238" s="88">
        <f>ROUND($L$238*$K$238,2)</f>
        <v>0</v>
      </c>
      <c r="BL238" s="6" t="s">
        <v>148</v>
      </c>
    </row>
    <row r="239" spans="2:64" s="6" customFormat="1" ht="39" customHeight="1">
      <c r="B239" s="23"/>
      <c r="C239" s="134" t="s">
        <v>317</v>
      </c>
      <c r="D239" s="134" t="s">
        <v>144</v>
      </c>
      <c r="E239" s="135" t="s">
        <v>318</v>
      </c>
      <c r="F239" s="220" t="s">
        <v>319</v>
      </c>
      <c r="G239" s="221"/>
      <c r="H239" s="221"/>
      <c r="I239" s="221"/>
      <c r="J239" s="136" t="s">
        <v>147</v>
      </c>
      <c r="K239" s="137">
        <v>1</v>
      </c>
      <c r="L239" s="222">
        <v>0</v>
      </c>
      <c r="M239" s="221"/>
      <c r="N239" s="223">
        <f>ROUND($L$239*$K$239,2)</f>
        <v>0</v>
      </c>
      <c r="O239" s="221"/>
      <c r="P239" s="221"/>
      <c r="Q239" s="221"/>
      <c r="R239" s="25"/>
      <c r="T239" s="138"/>
      <c r="U239" s="31" t="s">
        <v>43</v>
      </c>
      <c r="V239" s="139">
        <v>0.333</v>
      </c>
      <c r="W239" s="139">
        <f>$V$239*$K$239</f>
        <v>0.333</v>
      </c>
      <c r="X239" s="139">
        <v>0.02671</v>
      </c>
      <c r="Y239" s="139">
        <f>$X$239*$K$239</f>
        <v>0.02671</v>
      </c>
      <c r="Z239" s="139">
        <v>0</v>
      </c>
      <c r="AA239" s="140">
        <f>$Z$239*$K$239</f>
        <v>0</v>
      </c>
      <c r="AR239" s="6" t="s">
        <v>148</v>
      </c>
      <c r="AT239" s="6" t="s">
        <v>144</v>
      </c>
      <c r="AU239" s="6" t="s">
        <v>96</v>
      </c>
      <c r="AY239" s="6" t="s">
        <v>143</v>
      </c>
      <c r="BE239" s="88">
        <f>IF($U$239="základní",$N$239,0)</f>
        <v>0</v>
      </c>
      <c r="BF239" s="88">
        <f>IF($U$239="snížená",$N$239,0)</f>
        <v>0</v>
      </c>
      <c r="BG239" s="88">
        <f>IF($U$239="zákl. přenesená",$N$239,0)</f>
        <v>0</v>
      </c>
      <c r="BH239" s="88">
        <f>IF($U$239="sníž. přenesená",$N$239,0)</f>
        <v>0</v>
      </c>
      <c r="BI239" s="88">
        <f>IF($U$239="nulová",$N$239,0)</f>
        <v>0</v>
      </c>
      <c r="BJ239" s="6" t="s">
        <v>21</v>
      </c>
      <c r="BK239" s="88">
        <f>ROUND($L$239*$K$239,2)</f>
        <v>0</v>
      </c>
      <c r="BL239" s="6" t="s">
        <v>148</v>
      </c>
    </row>
    <row r="240" spans="2:64" s="6" customFormat="1" ht="27" customHeight="1">
      <c r="B240" s="23"/>
      <c r="C240" s="134" t="s">
        <v>320</v>
      </c>
      <c r="D240" s="134" t="s">
        <v>144</v>
      </c>
      <c r="E240" s="135" t="s">
        <v>321</v>
      </c>
      <c r="F240" s="220" t="s">
        <v>322</v>
      </c>
      <c r="G240" s="221"/>
      <c r="H240" s="221"/>
      <c r="I240" s="221"/>
      <c r="J240" s="136" t="s">
        <v>147</v>
      </c>
      <c r="K240" s="137">
        <v>2</v>
      </c>
      <c r="L240" s="222">
        <v>0</v>
      </c>
      <c r="M240" s="221"/>
      <c r="N240" s="223">
        <f>ROUND($L$240*$K$240,2)</f>
        <v>0</v>
      </c>
      <c r="O240" s="221"/>
      <c r="P240" s="221"/>
      <c r="Q240" s="221"/>
      <c r="R240" s="25"/>
      <c r="T240" s="138"/>
      <c r="U240" s="31" t="s">
        <v>43</v>
      </c>
      <c r="V240" s="139">
        <v>0.25</v>
      </c>
      <c r="W240" s="139">
        <f>$V$240*$K$240</f>
        <v>0.5</v>
      </c>
      <c r="X240" s="139">
        <v>0.00622</v>
      </c>
      <c r="Y240" s="139">
        <f>$X$240*$K$240</f>
        <v>0.01244</v>
      </c>
      <c r="Z240" s="139">
        <v>0</v>
      </c>
      <c r="AA240" s="140">
        <f>$Z$240*$K$240</f>
        <v>0</v>
      </c>
      <c r="AR240" s="6" t="s">
        <v>148</v>
      </c>
      <c r="AT240" s="6" t="s">
        <v>144</v>
      </c>
      <c r="AU240" s="6" t="s">
        <v>96</v>
      </c>
      <c r="AY240" s="6" t="s">
        <v>143</v>
      </c>
      <c r="BE240" s="88">
        <f>IF($U$240="základní",$N$240,0)</f>
        <v>0</v>
      </c>
      <c r="BF240" s="88">
        <f>IF($U$240="snížená",$N$240,0)</f>
        <v>0</v>
      </c>
      <c r="BG240" s="88">
        <f>IF($U$240="zákl. přenesená",$N$240,0)</f>
        <v>0</v>
      </c>
      <c r="BH240" s="88">
        <f>IF($U$240="sníž. přenesená",$N$240,0)</f>
        <v>0</v>
      </c>
      <c r="BI240" s="88">
        <f>IF($U$240="nulová",$N$240,0)</f>
        <v>0</v>
      </c>
      <c r="BJ240" s="6" t="s">
        <v>21</v>
      </c>
      <c r="BK240" s="88">
        <f>ROUND($L$240*$K$240,2)</f>
        <v>0</v>
      </c>
      <c r="BL240" s="6" t="s">
        <v>148</v>
      </c>
    </row>
    <row r="241" spans="2:64" s="6" customFormat="1" ht="27" customHeight="1">
      <c r="B241" s="23"/>
      <c r="C241" s="134" t="s">
        <v>323</v>
      </c>
      <c r="D241" s="134" t="s">
        <v>144</v>
      </c>
      <c r="E241" s="135" t="s">
        <v>324</v>
      </c>
      <c r="F241" s="220" t="s">
        <v>325</v>
      </c>
      <c r="G241" s="221"/>
      <c r="H241" s="221"/>
      <c r="I241" s="221"/>
      <c r="J241" s="136" t="s">
        <v>147</v>
      </c>
      <c r="K241" s="137">
        <v>2</v>
      </c>
      <c r="L241" s="222">
        <v>0</v>
      </c>
      <c r="M241" s="221"/>
      <c r="N241" s="223">
        <f>ROUND($L$241*$K$241,2)</f>
        <v>0</v>
      </c>
      <c r="O241" s="221"/>
      <c r="P241" s="221"/>
      <c r="Q241" s="221"/>
      <c r="R241" s="25"/>
      <c r="T241" s="138"/>
      <c r="U241" s="31" t="s">
        <v>43</v>
      </c>
      <c r="V241" s="139">
        <v>0.25</v>
      </c>
      <c r="W241" s="139">
        <f>$V$241*$K$241</f>
        <v>0.5</v>
      </c>
      <c r="X241" s="139">
        <v>0</v>
      </c>
      <c r="Y241" s="139">
        <f>$X$241*$K$241</f>
        <v>0</v>
      </c>
      <c r="Z241" s="139">
        <v>0</v>
      </c>
      <c r="AA241" s="140">
        <f>$Z$241*$K$241</f>
        <v>0</v>
      </c>
      <c r="AR241" s="6" t="s">
        <v>148</v>
      </c>
      <c r="AT241" s="6" t="s">
        <v>144</v>
      </c>
      <c r="AU241" s="6" t="s">
        <v>96</v>
      </c>
      <c r="AY241" s="6" t="s">
        <v>143</v>
      </c>
      <c r="BE241" s="88">
        <f>IF($U$241="základní",$N$241,0)</f>
        <v>0</v>
      </c>
      <c r="BF241" s="88">
        <f>IF($U$241="snížená",$N$241,0)</f>
        <v>0</v>
      </c>
      <c r="BG241" s="88">
        <f>IF($U$241="zákl. přenesená",$N$241,0)</f>
        <v>0</v>
      </c>
      <c r="BH241" s="88">
        <f>IF($U$241="sníž. přenesená",$N$241,0)</f>
        <v>0</v>
      </c>
      <c r="BI241" s="88">
        <f>IF($U$241="nulová",$N$241,0)</f>
        <v>0</v>
      </c>
      <c r="BJ241" s="6" t="s">
        <v>21</v>
      </c>
      <c r="BK241" s="88">
        <f>ROUND($L$241*$K$241,2)</f>
        <v>0</v>
      </c>
      <c r="BL241" s="6" t="s">
        <v>148</v>
      </c>
    </row>
    <row r="242" spans="2:64" s="6" customFormat="1" ht="27" customHeight="1">
      <c r="B242" s="23"/>
      <c r="C242" s="134" t="s">
        <v>326</v>
      </c>
      <c r="D242" s="134" t="s">
        <v>144</v>
      </c>
      <c r="E242" s="135" t="s">
        <v>327</v>
      </c>
      <c r="F242" s="220" t="s">
        <v>328</v>
      </c>
      <c r="G242" s="221"/>
      <c r="H242" s="221"/>
      <c r="I242" s="221"/>
      <c r="J242" s="136" t="s">
        <v>147</v>
      </c>
      <c r="K242" s="137">
        <v>1</v>
      </c>
      <c r="L242" s="222">
        <v>0</v>
      </c>
      <c r="M242" s="221"/>
      <c r="N242" s="223">
        <f>ROUND($L$242*$K$242,2)</f>
        <v>0</v>
      </c>
      <c r="O242" s="221"/>
      <c r="P242" s="221"/>
      <c r="Q242" s="221"/>
      <c r="R242" s="25"/>
      <c r="T242" s="138"/>
      <c r="U242" s="31" t="s">
        <v>43</v>
      </c>
      <c r="V242" s="139">
        <v>0.167</v>
      </c>
      <c r="W242" s="139">
        <f>$V$242*$K$242</f>
        <v>0.167</v>
      </c>
      <c r="X242" s="139">
        <v>0.00828</v>
      </c>
      <c r="Y242" s="139">
        <f>$X$242*$K$242</f>
        <v>0.00828</v>
      </c>
      <c r="Z242" s="139">
        <v>0</v>
      </c>
      <c r="AA242" s="140">
        <f>$Z$242*$K$242</f>
        <v>0</v>
      </c>
      <c r="AR242" s="6" t="s">
        <v>148</v>
      </c>
      <c r="AT242" s="6" t="s">
        <v>144</v>
      </c>
      <c r="AU242" s="6" t="s">
        <v>96</v>
      </c>
      <c r="AY242" s="6" t="s">
        <v>143</v>
      </c>
      <c r="BE242" s="88">
        <f>IF($U$242="základní",$N$242,0)</f>
        <v>0</v>
      </c>
      <c r="BF242" s="88">
        <f>IF($U$242="snížená",$N$242,0)</f>
        <v>0</v>
      </c>
      <c r="BG242" s="88">
        <f>IF($U$242="zákl. přenesená",$N$242,0)</f>
        <v>0</v>
      </c>
      <c r="BH242" s="88">
        <f>IF($U$242="sníž. přenesená",$N$242,0)</f>
        <v>0</v>
      </c>
      <c r="BI242" s="88">
        <f>IF($U$242="nulová",$N$242,0)</f>
        <v>0</v>
      </c>
      <c r="BJ242" s="6" t="s">
        <v>21</v>
      </c>
      <c r="BK242" s="88">
        <f>ROUND($L$242*$K$242,2)</f>
        <v>0</v>
      </c>
      <c r="BL242" s="6" t="s">
        <v>148</v>
      </c>
    </row>
    <row r="243" spans="2:64" s="6" customFormat="1" ht="27" customHeight="1">
      <c r="B243" s="23"/>
      <c r="C243" s="134" t="s">
        <v>329</v>
      </c>
      <c r="D243" s="134" t="s">
        <v>144</v>
      </c>
      <c r="E243" s="135" t="s">
        <v>330</v>
      </c>
      <c r="F243" s="220" t="s">
        <v>331</v>
      </c>
      <c r="G243" s="221"/>
      <c r="H243" s="221"/>
      <c r="I243" s="221"/>
      <c r="J243" s="136" t="s">
        <v>147</v>
      </c>
      <c r="K243" s="137">
        <v>1</v>
      </c>
      <c r="L243" s="222">
        <v>0</v>
      </c>
      <c r="M243" s="221"/>
      <c r="N243" s="223">
        <f>ROUND($L$243*$K$243,2)</f>
        <v>0</v>
      </c>
      <c r="O243" s="221"/>
      <c r="P243" s="221"/>
      <c r="Q243" s="221"/>
      <c r="R243" s="25"/>
      <c r="T243" s="138"/>
      <c r="U243" s="31" t="s">
        <v>43</v>
      </c>
      <c r="V243" s="139">
        <v>0.333</v>
      </c>
      <c r="W243" s="139">
        <f>$V$243*$K$243</f>
        <v>0.333</v>
      </c>
      <c r="X243" s="139">
        <v>0.03535</v>
      </c>
      <c r="Y243" s="139">
        <f>$X$243*$K$243</f>
        <v>0.03535</v>
      </c>
      <c r="Z243" s="139">
        <v>0</v>
      </c>
      <c r="AA243" s="140">
        <f>$Z$243*$K$243</f>
        <v>0</v>
      </c>
      <c r="AR243" s="6" t="s">
        <v>148</v>
      </c>
      <c r="AT243" s="6" t="s">
        <v>144</v>
      </c>
      <c r="AU243" s="6" t="s">
        <v>96</v>
      </c>
      <c r="AY243" s="6" t="s">
        <v>143</v>
      </c>
      <c r="BE243" s="88">
        <f>IF($U$243="základní",$N$243,0)</f>
        <v>0</v>
      </c>
      <c r="BF243" s="88">
        <f>IF($U$243="snížená",$N$243,0)</f>
        <v>0</v>
      </c>
      <c r="BG243" s="88">
        <f>IF($U$243="zákl. přenesená",$N$243,0)</f>
        <v>0</v>
      </c>
      <c r="BH243" s="88">
        <f>IF($U$243="sníž. přenesená",$N$243,0)</f>
        <v>0</v>
      </c>
      <c r="BI243" s="88">
        <f>IF($U$243="nulová",$N$243,0)</f>
        <v>0</v>
      </c>
      <c r="BJ243" s="6" t="s">
        <v>21</v>
      </c>
      <c r="BK243" s="88">
        <f>ROUND($L$243*$K$243,2)</f>
        <v>0</v>
      </c>
      <c r="BL243" s="6" t="s">
        <v>148</v>
      </c>
    </row>
    <row r="244" spans="2:51" s="6" customFormat="1" ht="15.75" customHeight="1">
      <c r="B244" s="147"/>
      <c r="C244" s="148"/>
      <c r="D244" s="148"/>
      <c r="E244" s="148"/>
      <c r="F244" s="226" t="s">
        <v>332</v>
      </c>
      <c r="G244" s="227"/>
      <c r="H244" s="227"/>
      <c r="I244" s="227"/>
      <c r="J244" s="148"/>
      <c r="K244" s="149">
        <v>1</v>
      </c>
      <c r="L244" s="148"/>
      <c r="M244" s="148"/>
      <c r="N244" s="148"/>
      <c r="O244" s="148"/>
      <c r="P244" s="148"/>
      <c r="Q244" s="148"/>
      <c r="R244" s="150"/>
      <c r="T244" s="151"/>
      <c r="U244" s="148"/>
      <c r="V244" s="148"/>
      <c r="W244" s="148"/>
      <c r="X244" s="148"/>
      <c r="Y244" s="148"/>
      <c r="Z244" s="148"/>
      <c r="AA244" s="152"/>
      <c r="AT244" s="153" t="s">
        <v>153</v>
      </c>
      <c r="AU244" s="153" t="s">
        <v>96</v>
      </c>
      <c r="AV244" s="153" t="s">
        <v>96</v>
      </c>
      <c r="AW244" s="153" t="s">
        <v>104</v>
      </c>
      <c r="AX244" s="153" t="s">
        <v>21</v>
      </c>
      <c r="AY244" s="153" t="s">
        <v>143</v>
      </c>
    </row>
    <row r="245" spans="2:64" s="6" customFormat="1" ht="27" customHeight="1">
      <c r="B245" s="23"/>
      <c r="C245" s="134" t="s">
        <v>333</v>
      </c>
      <c r="D245" s="134" t="s">
        <v>144</v>
      </c>
      <c r="E245" s="135" t="s">
        <v>334</v>
      </c>
      <c r="F245" s="220" t="s">
        <v>335</v>
      </c>
      <c r="G245" s="221"/>
      <c r="H245" s="221"/>
      <c r="I245" s="221"/>
      <c r="J245" s="136" t="s">
        <v>336</v>
      </c>
      <c r="K245" s="137">
        <v>1</v>
      </c>
      <c r="L245" s="222">
        <v>0</v>
      </c>
      <c r="M245" s="221"/>
      <c r="N245" s="223">
        <f>ROUND($L$245*$K$245,2)</f>
        <v>0</v>
      </c>
      <c r="O245" s="221"/>
      <c r="P245" s="221"/>
      <c r="Q245" s="221"/>
      <c r="R245" s="25"/>
      <c r="T245" s="138"/>
      <c r="U245" s="31" t="s">
        <v>43</v>
      </c>
      <c r="V245" s="139">
        <v>0</v>
      </c>
      <c r="W245" s="139">
        <f>$V$245*$K$245</f>
        <v>0</v>
      </c>
      <c r="X245" s="139">
        <v>0</v>
      </c>
      <c r="Y245" s="139">
        <f>$X$245*$K$245</f>
        <v>0</v>
      </c>
      <c r="Z245" s="139">
        <v>0</v>
      </c>
      <c r="AA245" s="140">
        <f>$Z$245*$K$245</f>
        <v>0</v>
      </c>
      <c r="AR245" s="6" t="s">
        <v>148</v>
      </c>
      <c r="AT245" s="6" t="s">
        <v>144</v>
      </c>
      <c r="AU245" s="6" t="s">
        <v>96</v>
      </c>
      <c r="AY245" s="6" t="s">
        <v>143</v>
      </c>
      <c r="BE245" s="88">
        <f>IF($U$245="základní",$N$245,0)</f>
        <v>0</v>
      </c>
      <c r="BF245" s="88">
        <f>IF($U$245="snížená",$N$245,0)</f>
        <v>0</v>
      </c>
      <c r="BG245" s="88">
        <f>IF($U$245="zákl. přenesená",$N$245,0)</f>
        <v>0</v>
      </c>
      <c r="BH245" s="88">
        <f>IF($U$245="sníž. přenesená",$N$245,0)</f>
        <v>0</v>
      </c>
      <c r="BI245" s="88">
        <f>IF($U$245="nulová",$N$245,0)</f>
        <v>0</v>
      </c>
      <c r="BJ245" s="6" t="s">
        <v>21</v>
      </c>
      <c r="BK245" s="88">
        <f>ROUND($L$245*$K$245,2)</f>
        <v>0</v>
      </c>
      <c r="BL245" s="6" t="s">
        <v>148</v>
      </c>
    </row>
    <row r="246" spans="2:64" s="6" customFormat="1" ht="27" customHeight="1">
      <c r="B246" s="23"/>
      <c r="C246" s="134" t="s">
        <v>337</v>
      </c>
      <c r="D246" s="134" t="s">
        <v>144</v>
      </c>
      <c r="E246" s="135" t="s">
        <v>338</v>
      </c>
      <c r="F246" s="220" t="s">
        <v>339</v>
      </c>
      <c r="G246" s="221"/>
      <c r="H246" s="221"/>
      <c r="I246" s="221"/>
      <c r="J246" s="136" t="s">
        <v>336</v>
      </c>
      <c r="K246" s="137">
        <v>1</v>
      </c>
      <c r="L246" s="222">
        <v>0</v>
      </c>
      <c r="M246" s="221"/>
      <c r="N246" s="223">
        <f>ROUND($L$246*$K$246,2)</f>
        <v>0</v>
      </c>
      <c r="O246" s="221"/>
      <c r="P246" s="221"/>
      <c r="Q246" s="221"/>
      <c r="R246" s="25"/>
      <c r="T246" s="138"/>
      <c r="U246" s="31" t="s">
        <v>43</v>
      </c>
      <c r="V246" s="139">
        <v>0</v>
      </c>
      <c r="W246" s="139">
        <f>$V$246*$K$246</f>
        <v>0</v>
      </c>
      <c r="X246" s="139">
        <v>0</v>
      </c>
      <c r="Y246" s="139">
        <f>$X$246*$K$246</f>
        <v>0</v>
      </c>
      <c r="Z246" s="139">
        <v>0</v>
      </c>
      <c r="AA246" s="140">
        <f>$Z$246*$K$246</f>
        <v>0</v>
      </c>
      <c r="AR246" s="6" t="s">
        <v>148</v>
      </c>
      <c r="AT246" s="6" t="s">
        <v>144</v>
      </c>
      <c r="AU246" s="6" t="s">
        <v>96</v>
      </c>
      <c r="AY246" s="6" t="s">
        <v>143</v>
      </c>
      <c r="BE246" s="88">
        <f>IF($U$246="základní",$N$246,0)</f>
        <v>0</v>
      </c>
      <c r="BF246" s="88">
        <f>IF($U$246="snížená",$N$246,0)</f>
        <v>0</v>
      </c>
      <c r="BG246" s="88">
        <f>IF($U$246="zákl. přenesená",$N$246,0)</f>
        <v>0</v>
      </c>
      <c r="BH246" s="88">
        <f>IF($U$246="sníž. přenesená",$N$246,0)</f>
        <v>0</v>
      </c>
      <c r="BI246" s="88">
        <f>IF($U$246="nulová",$N$246,0)</f>
        <v>0</v>
      </c>
      <c r="BJ246" s="6" t="s">
        <v>21</v>
      </c>
      <c r="BK246" s="88">
        <f>ROUND($L$246*$K$246,2)</f>
        <v>0</v>
      </c>
      <c r="BL246" s="6" t="s">
        <v>148</v>
      </c>
    </row>
    <row r="247" spans="2:64" s="6" customFormat="1" ht="27" customHeight="1">
      <c r="B247" s="23"/>
      <c r="C247" s="134" t="s">
        <v>340</v>
      </c>
      <c r="D247" s="134" t="s">
        <v>144</v>
      </c>
      <c r="E247" s="135" t="s">
        <v>341</v>
      </c>
      <c r="F247" s="220" t="s">
        <v>342</v>
      </c>
      <c r="G247" s="221"/>
      <c r="H247" s="221"/>
      <c r="I247" s="221"/>
      <c r="J247" s="136" t="s">
        <v>147</v>
      </c>
      <c r="K247" s="137">
        <v>1</v>
      </c>
      <c r="L247" s="222">
        <v>0</v>
      </c>
      <c r="M247" s="221"/>
      <c r="N247" s="223">
        <f>ROUND($L$247*$K$247,2)</f>
        <v>0</v>
      </c>
      <c r="O247" s="221"/>
      <c r="P247" s="221"/>
      <c r="Q247" s="221"/>
      <c r="R247" s="25"/>
      <c r="T247" s="138"/>
      <c r="U247" s="31" t="s">
        <v>43</v>
      </c>
      <c r="V247" s="139">
        <v>0.641</v>
      </c>
      <c r="W247" s="139">
        <f>$V$247*$K$247</f>
        <v>0.641</v>
      </c>
      <c r="X247" s="139">
        <v>0</v>
      </c>
      <c r="Y247" s="139">
        <f>$X$247*$K$247</f>
        <v>0</v>
      </c>
      <c r="Z247" s="139">
        <v>0.1</v>
      </c>
      <c r="AA247" s="140">
        <f>$Z$247*$K$247</f>
        <v>0.1</v>
      </c>
      <c r="AR247" s="6" t="s">
        <v>148</v>
      </c>
      <c r="AT247" s="6" t="s">
        <v>144</v>
      </c>
      <c r="AU247" s="6" t="s">
        <v>96</v>
      </c>
      <c r="AY247" s="6" t="s">
        <v>143</v>
      </c>
      <c r="BE247" s="88">
        <f>IF($U$247="základní",$N$247,0)</f>
        <v>0</v>
      </c>
      <c r="BF247" s="88">
        <f>IF($U$247="snížená",$N$247,0)</f>
        <v>0</v>
      </c>
      <c r="BG247" s="88">
        <f>IF($U$247="zákl. přenesená",$N$247,0)</f>
        <v>0</v>
      </c>
      <c r="BH247" s="88">
        <f>IF($U$247="sníž. přenesená",$N$247,0)</f>
        <v>0</v>
      </c>
      <c r="BI247" s="88">
        <f>IF($U$247="nulová",$N$247,0)</f>
        <v>0</v>
      </c>
      <c r="BJ247" s="6" t="s">
        <v>21</v>
      </c>
      <c r="BK247" s="88">
        <f>ROUND($L$247*$K$247,2)</f>
        <v>0</v>
      </c>
      <c r="BL247" s="6" t="s">
        <v>148</v>
      </c>
    </row>
    <row r="248" spans="2:51" s="6" customFormat="1" ht="15.75" customHeight="1">
      <c r="B248" s="147"/>
      <c r="C248" s="148"/>
      <c r="D248" s="148"/>
      <c r="E248" s="148"/>
      <c r="F248" s="226" t="s">
        <v>343</v>
      </c>
      <c r="G248" s="227"/>
      <c r="H248" s="227"/>
      <c r="I248" s="227"/>
      <c r="J248" s="148"/>
      <c r="K248" s="149">
        <v>1</v>
      </c>
      <c r="L248" s="148"/>
      <c r="M248" s="148"/>
      <c r="N248" s="148"/>
      <c r="O248" s="148"/>
      <c r="P248" s="148"/>
      <c r="Q248" s="148"/>
      <c r="R248" s="150"/>
      <c r="T248" s="151"/>
      <c r="U248" s="148"/>
      <c r="V248" s="148"/>
      <c r="W248" s="148"/>
      <c r="X248" s="148"/>
      <c r="Y248" s="148"/>
      <c r="Z248" s="148"/>
      <c r="AA248" s="152"/>
      <c r="AT248" s="153" t="s">
        <v>153</v>
      </c>
      <c r="AU248" s="153" t="s">
        <v>96</v>
      </c>
      <c r="AV248" s="153" t="s">
        <v>96</v>
      </c>
      <c r="AW248" s="153" t="s">
        <v>104</v>
      </c>
      <c r="AX248" s="153" t="s">
        <v>21</v>
      </c>
      <c r="AY248" s="153" t="s">
        <v>143</v>
      </c>
    </row>
    <row r="249" spans="2:63" s="123" customFormat="1" ht="30.75" customHeight="1">
      <c r="B249" s="124"/>
      <c r="C249" s="125"/>
      <c r="D249" s="133" t="s">
        <v>110</v>
      </c>
      <c r="E249" s="125"/>
      <c r="F249" s="125"/>
      <c r="G249" s="125"/>
      <c r="H249" s="125"/>
      <c r="I249" s="125"/>
      <c r="J249" s="125"/>
      <c r="K249" s="125"/>
      <c r="L249" s="125"/>
      <c r="M249" s="125"/>
      <c r="N249" s="237">
        <f>$BK$249</f>
        <v>0</v>
      </c>
      <c r="O249" s="236"/>
      <c r="P249" s="236"/>
      <c r="Q249" s="236"/>
      <c r="R249" s="127"/>
      <c r="T249" s="128"/>
      <c r="U249" s="125"/>
      <c r="V249" s="125"/>
      <c r="W249" s="129">
        <f>SUM($W$250:$W$265)</f>
        <v>24.103479999999998</v>
      </c>
      <c r="X249" s="125"/>
      <c r="Y249" s="129">
        <f>SUM($Y$250:$Y$265)</f>
        <v>1.1241736</v>
      </c>
      <c r="Z249" s="125"/>
      <c r="AA249" s="130">
        <f>SUM($AA$250:$AA$265)</f>
        <v>0.01515</v>
      </c>
      <c r="AR249" s="131" t="s">
        <v>21</v>
      </c>
      <c r="AT249" s="131" t="s">
        <v>77</v>
      </c>
      <c r="AU249" s="131" t="s">
        <v>21</v>
      </c>
      <c r="AY249" s="131" t="s">
        <v>143</v>
      </c>
      <c r="BK249" s="132">
        <f>SUM($BK$250:$BK$265)</f>
        <v>0</v>
      </c>
    </row>
    <row r="250" spans="2:64" s="6" customFormat="1" ht="27" customHeight="1">
      <c r="B250" s="23"/>
      <c r="C250" s="134" t="s">
        <v>344</v>
      </c>
      <c r="D250" s="134" t="s">
        <v>144</v>
      </c>
      <c r="E250" s="135" t="s">
        <v>345</v>
      </c>
      <c r="F250" s="220" t="s">
        <v>346</v>
      </c>
      <c r="G250" s="221"/>
      <c r="H250" s="221"/>
      <c r="I250" s="221"/>
      <c r="J250" s="136" t="s">
        <v>151</v>
      </c>
      <c r="K250" s="137">
        <v>6.3</v>
      </c>
      <c r="L250" s="222">
        <v>0</v>
      </c>
      <c r="M250" s="221"/>
      <c r="N250" s="223">
        <f>ROUND($L$250*$K$250,2)</f>
        <v>0</v>
      </c>
      <c r="O250" s="221"/>
      <c r="P250" s="221"/>
      <c r="Q250" s="221"/>
      <c r="R250" s="25"/>
      <c r="T250" s="138"/>
      <c r="U250" s="31" t="s">
        <v>43</v>
      </c>
      <c r="V250" s="139">
        <v>0.119</v>
      </c>
      <c r="W250" s="139">
        <f>$V$250*$K$250</f>
        <v>0.7496999999999999</v>
      </c>
      <c r="X250" s="139">
        <v>0.0016</v>
      </c>
      <c r="Y250" s="139">
        <f>$X$250*$K$250</f>
        <v>0.01008</v>
      </c>
      <c r="Z250" s="139">
        <v>0</v>
      </c>
      <c r="AA250" s="140">
        <f>$Z$250*$K$250</f>
        <v>0</v>
      </c>
      <c r="AR250" s="6" t="s">
        <v>148</v>
      </c>
      <c r="AT250" s="6" t="s">
        <v>144</v>
      </c>
      <c r="AU250" s="6" t="s">
        <v>96</v>
      </c>
      <c r="AY250" s="6" t="s">
        <v>143</v>
      </c>
      <c r="BE250" s="88">
        <f>IF($U$250="základní",$N$250,0)</f>
        <v>0</v>
      </c>
      <c r="BF250" s="88">
        <f>IF($U$250="snížená",$N$250,0)</f>
        <v>0</v>
      </c>
      <c r="BG250" s="88">
        <f>IF($U$250="zákl. přenesená",$N$250,0)</f>
        <v>0</v>
      </c>
      <c r="BH250" s="88">
        <f>IF($U$250="sníž. přenesená",$N$250,0)</f>
        <v>0</v>
      </c>
      <c r="BI250" s="88">
        <f>IF($U$250="nulová",$N$250,0)</f>
        <v>0</v>
      </c>
      <c r="BJ250" s="6" t="s">
        <v>21</v>
      </c>
      <c r="BK250" s="88">
        <f>ROUND($L$250*$K$250,2)</f>
        <v>0</v>
      </c>
      <c r="BL250" s="6" t="s">
        <v>148</v>
      </c>
    </row>
    <row r="251" spans="2:51" s="6" customFormat="1" ht="15.75" customHeight="1">
      <c r="B251" s="147"/>
      <c r="C251" s="148"/>
      <c r="D251" s="148"/>
      <c r="E251" s="148"/>
      <c r="F251" s="226" t="s">
        <v>253</v>
      </c>
      <c r="G251" s="227"/>
      <c r="H251" s="227"/>
      <c r="I251" s="227"/>
      <c r="J251" s="148"/>
      <c r="K251" s="149">
        <v>6.3</v>
      </c>
      <c r="L251" s="148"/>
      <c r="M251" s="148"/>
      <c r="N251" s="148"/>
      <c r="O251" s="148"/>
      <c r="P251" s="148"/>
      <c r="Q251" s="148"/>
      <c r="R251" s="150"/>
      <c r="T251" s="151"/>
      <c r="U251" s="148"/>
      <c r="V251" s="148"/>
      <c r="W251" s="148"/>
      <c r="X251" s="148"/>
      <c r="Y251" s="148"/>
      <c r="Z251" s="148"/>
      <c r="AA251" s="152"/>
      <c r="AT251" s="153" t="s">
        <v>153</v>
      </c>
      <c r="AU251" s="153" t="s">
        <v>96</v>
      </c>
      <c r="AV251" s="153" t="s">
        <v>96</v>
      </c>
      <c r="AW251" s="153" t="s">
        <v>104</v>
      </c>
      <c r="AX251" s="153" t="s">
        <v>21</v>
      </c>
      <c r="AY251" s="153" t="s">
        <v>143</v>
      </c>
    </row>
    <row r="252" spans="2:64" s="6" customFormat="1" ht="27" customHeight="1">
      <c r="B252" s="23"/>
      <c r="C252" s="134" t="s">
        <v>347</v>
      </c>
      <c r="D252" s="134" t="s">
        <v>144</v>
      </c>
      <c r="E252" s="135" t="s">
        <v>348</v>
      </c>
      <c r="F252" s="220" t="s">
        <v>349</v>
      </c>
      <c r="G252" s="221"/>
      <c r="H252" s="221"/>
      <c r="I252" s="221"/>
      <c r="J252" s="136" t="s">
        <v>166</v>
      </c>
      <c r="K252" s="137">
        <v>2</v>
      </c>
      <c r="L252" s="222">
        <v>0</v>
      </c>
      <c r="M252" s="221"/>
      <c r="N252" s="223">
        <f>ROUND($L$252*$K$252,2)</f>
        <v>0</v>
      </c>
      <c r="O252" s="221"/>
      <c r="P252" s="221"/>
      <c r="Q252" s="221"/>
      <c r="R252" s="25"/>
      <c r="T252" s="138"/>
      <c r="U252" s="31" t="s">
        <v>43</v>
      </c>
      <c r="V252" s="139">
        <v>0.309</v>
      </c>
      <c r="W252" s="139">
        <f>$V$252*$K$252</f>
        <v>0.618</v>
      </c>
      <c r="X252" s="139">
        <v>0.455</v>
      </c>
      <c r="Y252" s="139">
        <f>$X$252*$K$252</f>
        <v>0.91</v>
      </c>
      <c r="Z252" s="139">
        <v>0</v>
      </c>
      <c r="AA252" s="140">
        <f>$Z$252*$K$252</f>
        <v>0</v>
      </c>
      <c r="AR252" s="6" t="s">
        <v>148</v>
      </c>
      <c r="AT252" s="6" t="s">
        <v>144</v>
      </c>
      <c r="AU252" s="6" t="s">
        <v>96</v>
      </c>
      <c r="AY252" s="6" t="s">
        <v>143</v>
      </c>
      <c r="BE252" s="88">
        <f>IF($U$252="základní",$N$252,0)</f>
        <v>0</v>
      </c>
      <c r="BF252" s="88">
        <f>IF($U$252="snížená",$N$252,0)</f>
        <v>0</v>
      </c>
      <c r="BG252" s="88">
        <f>IF($U$252="zákl. přenesená",$N$252,0)</f>
        <v>0</v>
      </c>
      <c r="BH252" s="88">
        <f>IF($U$252="sníž. přenesená",$N$252,0)</f>
        <v>0</v>
      </c>
      <c r="BI252" s="88">
        <f>IF($U$252="nulová",$N$252,0)</f>
        <v>0</v>
      </c>
      <c r="BJ252" s="6" t="s">
        <v>21</v>
      </c>
      <c r="BK252" s="88">
        <f>ROUND($L$252*$K$252,2)</f>
        <v>0</v>
      </c>
      <c r="BL252" s="6" t="s">
        <v>148</v>
      </c>
    </row>
    <row r="253" spans="2:64" s="6" customFormat="1" ht="27" customHeight="1">
      <c r="B253" s="23"/>
      <c r="C253" s="134" t="s">
        <v>350</v>
      </c>
      <c r="D253" s="134" t="s">
        <v>144</v>
      </c>
      <c r="E253" s="135" t="s">
        <v>351</v>
      </c>
      <c r="F253" s="220" t="s">
        <v>352</v>
      </c>
      <c r="G253" s="221"/>
      <c r="H253" s="221"/>
      <c r="I253" s="221"/>
      <c r="J253" s="136" t="s">
        <v>171</v>
      </c>
      <c r="K253" s="137">
        <v>0.09</v>
      </c>
      <c r="L253" s="222">
        <v>0</v>
      </c>
      <c r="M253" s="221"/>
      <c r="N253" s="223">
        <f>ROUND($L$253*$K$253,2)</f>
        <v>0</v>
      </c>
      <c r="O253" s="221"/>
      <c r="P253" s="221"/>
      <c r="Q253" s="221"/>
      <c r="R253" s="25"/>
      <c r="T253" s="138"/>
      <c r="U253" s="31" t="s">
        <v>43</v>
      </c>
      <c r="V253" s="139">
        <v>1.442</v>
      </c>
      <c r="W253" s="139">
        <f>$V$253*$K$253</f>
        <v>0.12977999999999998</v>
      </c>
      <c r="X253" s="139">
        <v>2.25634</v>
      </c>
      <c r="Y253" s="139">
        <f>$X$253*$K$253</f>
        <v>0.20307059999999996</v>
      </c>
      <c r="Z253" s="139">
        <v>0</v>
      </c>
      <c r="AA253" s="140">
        <f>$Z$253*$K$253</f>
        <v>0</v>
      </c>
      <c r="AR253" s="6" t="s">
        <v>148</v>
      </c>
      <c r="AT253" s="6" t="s">
        <v>144</v>
      </c>
      <c r="AU253" s="6" t="s">
        <v>96</v>
      </c>
      <c r="AY253" s="6" t="s">
        <v>143</v>
      </c>
      <c r="BE253" s="88">
        <f>IF($U$253="základní",$N$253,0)</f>
        <v>0</v>
      </c>
      <c r="BF253" s="88">
        <f>IF($U$253="snížená",$N$253,0)</f>
        <v>0</v>
      </c>
      <c r="BG253" s="88">
        <f>IF($U$253="zákl. přenesená",$N$253,0)</f>
        <v>0</v>
      </c>
      <c r="BH253" s="88">
        <f>IF($U$253="sníž. přenesená",$N$253,0)</f>
        <v>0</v>
      </c>
      <c r="BI253" s="88">
        <f>IF($U$253="nulová",$N$253,0)</f>
        <v>0</v>
      </c>
      <c r="BJ253" s="6" t="s">
        <v>21</v>
      </c>
      <c r="BK253" s="88">
        <f>ROUND($L$253*$K$253,2)</f>
        <v>0</v>
      </c>
      <c r="BL253" s="6" t="s">
        <v>148</v>
      </c>
    </row>
    <row r="254" spans="2:51" s="6" customFormat="1" ht="15.75" customHeight="1">
      <c r="B254" s="147"/>
      <c r="C254" s="148"/>
      <c r="D254" s="148"/>
      <c r="E254" s="148"/>
      <c r="F254" s="226" t="s">
        <v>353</v>
      </c>
      <c r="G254" s="227"/>
      <c r="H254" s="227"/>
      <c r="I254" s="227"/>
      <c r="J254" s="148"/>
      <c r="K254" s="149">
        <v>0.09</v>
      </c>
      <c r="L254" s="148"/>
      <c r="M254" s="148"/>
      <c r="N254" s="148"/>
      <c r="O254" s="148"/>
      <c r="P254" s="148"/>
      <c r="Q254" s="148"/>
      <c r="R254" s="150"/>
      <c r="T254" s="151"/>
      <c r="U254" s="148"/>
      <c r="V254" s="148"/>
      <c r="W254" s="148"/>
      <c r="X254" s="148"/>
      <c r="Y254" s="148"/>
      <c r="Z254" s="148"/>
      <c r="AA254" s="152"/>
      <c r="AT254" s="153" t="s">
        <v>153</v>
      </c>
      <c r="AU254" s="153" t="s">
        <v>96</v>
      </c>
      <c r="AV254" s="153" t="s">
        <v>96</v>
      </c>
      <c r="AW254" s="153" t="s">
        <v>104</v>
      </c>
      <c r="AX254" s="153" t="s">
        <v>21</v>
      </c>
      <c r="AY254" s="153" t="s">
        <v>143</v>
      </c>
    </row>
    <row r="255" spans="2:64" s="6" customFormat="1" ht="15.75" customHeight="1">
      <c r="B255" s="23"/>
      <c r="C255" s="134" t="s">
        <v>354</v>
      </c>
      <c r="D255" s="134" t="s">
        <v>144</v>
      </c>
      <c r="E255" s="135" t="s">
        <v>355</v>
      </c>
      <c r="F255" s="220" t="s">
        <v>356</v>
      </c>
      <c r="G255" s="221"/>
      <c r="H255" s="221"/>
      <c r="I255" s="221"/>
      <c r="J255" s="136" t="s">
        <v>166</v>
      </c>
      <c r="K255" s="137">
        <v>14</v>
      </c>
      <c r="L255" s="222">
        <v>0</v>
      </c>
      <c r="M255" s="221"/>
      <c r="N255" s="223">
        <f>ROUND($L$255*$K$255,2)</f>
        <v>0</v>
      </c>
      <c r="O255" s="221"/>
      <c r="P255" s="221"/>
      <c r="Q255" s="221"/>
      <c r="R255" s="25"/>
      <c r="T255" s="138"/>
      <c r="U255" s="31" t="s">
        <v>43</v>
      </c>
      <c r="V255" s="139">
        <v>0.155</v>
      </c>
      <c r="W255" s="139">
        <f>$V$255*$K$255</f>
        <v>2.17</v>
      </c>
      <c r="X255" s="139">
        <v>0</v>
      </c>
      <c r="Y255" s="139">
        <f>$X$255*$K$255</f>
        <v>0</v>
      </c>
      <c r="Z255" s="139">
        <v>0</v>
      </c>
      <c r="AA255" s="140">
        <f>$Z$255*$K$255</f>
        <v>0</v>
      </c>
      <c r="AR255" s="6" t="s">
        <v>148</v>
      </c>
      <c r="AT255" s="6" t="s">
        <v>144</v>
      </c>
      <c r="AU255" s="6" t="s">
        <v>96</v>
      </c>
      <c r="AY255" s="6" t="s">
        <v>143</v>
      </c>
      <c r="BE255" s="88">
        <f>IF($U$255="základní",$N$255,0)</f>
        <v>0</v>
      </c>
      <c r="BF255" s="88">
        <f>IF($U$255="snížená",$N$255,0)</f>
        <v>0</v>
      </c>
      <c r="BG255" s="88">
        <f>IF($U$255="zákl. přenesená",$N$255,0)</f>
        <v>0</v>
      </c>
      <c r="BH255" s="88">
        <f>IF($U$255="sníž. přenesená",$N$255,0)</f>
        <v>0</v>
      </c>
      <c r="BI255" s="88">
        <f>IF($U$255="nulová",$N$255,0)</f>
        <v>0</v>
      </c>
      <c r="BJ255" s="6" t="s">
        <v>21</v>
      </c>
      <c r="BK255" s="88">
        <f>ROUND($L$255*$K$255,2)</f>
        <v>0</v>
      </c>
      <c r="BL255" s="6" t="s">
        <v>148</v>
      </c>
    </row>
    <row r="256" spans="2:51" s="6" customFormat="1" ht="15.75" customHeight="1">
      <c r="B256" s="141"/>
      <c r="C256" s="142"/>
      <c r="D256" s="142"/>
      <c r="E256" s="142"/>
      <c r="F256" s="224" t="s">
        <v>158</v>
      </c>
      <c r="G256" s="225"/>
      <c r="H256" s="225"/>
      <c r="I256" s="225"/>
      <c r="J256" s="142"/>
      <c r="K256" s="142"/>
      <c r="L256" s="142"/>
      <c r="M256" s="142"/>
      <c r="N256" s="142"/>
      <c r="O256" s="142"/>
      <c r="P256" s="142"/>
      <c r="Q256" s="142"/>
      <c r="R256" s="143"/>
      <c r="T256" s="144"/>
      <c r="U256" s="142"/>
      <c r="V256" s="142"/>
      <c r="W256" s="142"/>
      <c r="X256" s="142"/>
      <c r="Y256" s="142"/>
      <c r="Z256" s="142"/>
      <c r="AA256" s="145"/>
      <c r="AT256" s="146" t="s">
        <v>153</v>
      </c>
      <c r="AU256" s="146" t="s">
        <v>96</v>
      </c>
      <c r="AV256" s="146" t="s">
        <v>21</v>
      </c>
      <c r="AW256" s="146" t="s">
        <v>104</v>
      </c>
      <c r="AX256" s="146" t="s">
        <v>78</v>
      </c>
      <c r="AY256" s="146" t="s">
        <v>143</v>
      </c>
    </row>
    <row r="257" spans="2:51" s="6" customFormat="1" ht="15.75" customHeight="1">
      <c r="B257" s="147"/>
      <c r="C257" s="148"/>
      <c r="D257" s="148"/>
      <c r="E257" s="148"/>
      <c r="F257" s="226" t="s">
        <v>357</v>
      </c>
      <c r="G257" s="227"/>
      <c r="H257" s="227"/>
      <c r="I257" s="227"/>
      <c r="J257" s="148"/>
      <c r="K257" s="149">
        <v>14</v>
      </c>
      <c r="L257" s="148"/>
      <c r="M257" s="148"/>
      <c r="N257" s="148"/>
      <c r="O257" s="148"/>
      <c r="P257" s="148"/>
      <c r="Q257" s="148"/>
      <c r="R257" s="150"/>
      <c r="T257" s="151"/>
      <c r="U257" s="148"/>
      <c r="V257" s="148"/>
      <c r="W257" s="148"/>
      <c r="X257" s="148"/>
      <c r="Y257" s="148"/>
      <c r="Z257" s="148"/>
      <c r="AA257" s="152"/>
      <c r="AT257" s="153" t="s">
        <v>153</v>
      </c>
      <c r="AU257" s="153" t="s">
        <v>96</v>
      </c>
      <c r="AV257" s="153" t="s">
        <v>96</v>
      </c>
      <c r="AW257" s="153" t="s">
        <v>104</v>
      </c>
      <c r="AX257" s="153" t="s">
        <v>21</v>
      </c>
      <c r="AY257" s="153" t="s">
        <v>143</v>
      </c>
    </row>
    <row r="258" spans="2:64" s="6" customFormat="1" ht="15.75" customHeight="1">
      <c r="B258" s="23"/>
      <c r="C258" s="134" t="s">
        <v>358</v>
      </c>
      <c r="D258" s="134" t="s">
        <v>144</v>
      </c>
      <c r="E258" s="135" t="s">
        <v>359</v>
      </c>
      <c r="F258" s="220" t="s">
        <v>360</v>
      </c>
      <c r="G258" s="221"/>
      <c r="H258" s="221"/>
      <c r="I258" s="221"/>
      <c r="J258" s="136" t="s">
        <v>166</v>
      </c>
      <c r="K258" s="137">
        <v>54</v>
      </c>
      <c r="L258" s="222">
        <v>0</v>
      </c>
      <c r="M258" s="221"/>
      <c r="N258" s="223">
        <f>ROUND($L$258*$K$258,2)</f>
        <v>0</v>
      </c>
      <c r="O258" s="221"/>
      <c r="P258" s="221"/>
      <c r="Q258" s="221"/>
      <c r="R258" s="25"/>
      <c r="T258" s="138"/>
      <c r="U258" s="31" t="s">
        <v>43</v>
      </c>
      <c r="V258" s="139">
        <v>0.196</v>
      </c>
      <c r="W258" s="139">
        <f>$V$258*$K$258</f>
        <v>10.584</v>
      </c>
      <c r="X258" s="139">
        <v>0</v>
      </c>
      <c r="Y258" s="139">
        <f>$X$258*$K$258</f>
        <v>0</v>
      </c>
      <c r="Z258" s="139">
        <v>0</v>
      </c>
      <c r="AA258" s="140">
        <f>$Z$258*$K$258</f>
        <v>0</v>
      </c>
      <c r="AR258" s="6" t="s">
        <v>148</v>
      </c>
      <c r="AT258" s="6" t="s">
        <v>144</v>
      </c>
      <c r="AU258" s="6" t="s">
        <v>96</v>
      </c>
      <c r="AY258" s="6" t="s">
        <v>143</v>
      </c>
      <c r="BE258" s="88">
        <f>IF($U$258="základní",$N$258,0)</f>
        <v>0</v>
      </c>
      <c r="BF258" s="88">
        <f>IF($U$258="snížená",$N$258,0)</f>
        <v>0</v>
      </c>
      <c r="BG258" s="88">
        <f>IF($U$258="zákl. přenesená",$N$258,0)</f>
        <v>0</v>
      </c>
      <c r="BH258" s="88">
        <f>IF($U$258="sníž. přenesená",$N$258,0)</f>
        <v>0</v>
      </c>
      <c r="BI258" s="88">
        <f>IF($U$258="nulová",$N$258,0)</f>
        <v>0</v>
      </c>
      <c r="BJ258" s="6" t="s">
        <v>21</v>
      </c>
      <c r="BK258" s="88">
        <f>ROUND($L$258*$K$258,2)</f>
        <v>0</v>
      </c>
      <c r="BL258" s="6" t="s">
        <v>148</v>
      </c>
    </row>
    <row r="259" spans="2:51" s="6" customFormat="1" ht="15.75" customHeight="1">
      <c r="B259" s="147"/>
      <c r="C259" s="148"/>
      <c r="D259" s="148"/>
      <c r="E259" s="148"/>
      <c r="F259" s="226" t="s">
        <v>361</v>
      </c>
      <c r="G259" s="227"/>
      <c r="H259" s="227"/>
      <c r="I259" s="227"/>
      <c r="J259" s="148"/>
      <c r="K259" s="149">
        <v>54</v>
      </c>
      <c r="L259" s="148"/>
      <c r="M259" s="148"/>
      <c r="N259" s="148"/>
      <c r="O259" s="148"/>
      <c r="P259" s="148"/>
      <c r="Q259" s="148"/>
      <c r="R259" s="150"/>
      <c r="T259" s="151"/>
      <c r="U259" s="148"/>
      <c r="V259" s="148"/>
      <c r="W259" s="148"/>
      <c r="X259" s="148"/>
      <c r="Y259" s="148"/>
      <c r="Z259" s="148"/>
      <c r="AA259" s="152"/>
      <c r="AT259" s="153" t="s">
        <v>153</v>
      </c>
      <c r="AU259" s="153" t="s">
        <v>96</v>
      </c>
      <c r="AV259" s="153" t="s">
        <v>96</v>
      </c>
      <c r="AW259" s="153" t="s">
        <v>104</v>
      </c>
      <c r="AX259" s="153" t="s">
        <v>21</v>
      </c>
      <c r="AY259" s="153" t="s">
        <v>143</v>
      </c>
    </row>
    <row r="260" spans="2:64" s="6" customFormat="1" ht="27" customHeight="1">
      <c r="B260" s="23"/>
      <c r="C260" s="134" t="s">
        <v>362</v>
      </c>
      <c r="D260" s="134" t="s">
        <v>144</v>
      </c>
      <c r="E260" s="135" t="s">
        <v>363</v>
      </c>
      <c r="F260" s="220" t="s">
        <v>364</v>
      </c>
      <c r="G260" s="221"/>
      <c r="H260" s="221"/>
      <c r="I260" s="221"/>
      <c r="J260" s="136" t="s">
        <v>166</v>
      </c>
      <c r="K260" s="137">
        <v>30</v>
      </c>
      <c r="L260" s="222">
        <v>0</v>
      </c>
      <c r="M260" s="221"/>
      <c r="N260" s="223">
        <f>ROUND($L$260*$K$260,2)</f>
        <v>0</v>
      </c>
      <c r="O260" s="221"/>
      <c r="P260" s="221"/>
      <c r="Q260" s="221"/>
      <c r="R260" s="25"/>
      <c r="T260" s="138"/>
      <c r="U260" s="31" t="s">
        <v>43</v>
      </c>
      <c r="V260" s="139">
        <v>0.303</v>
      </c>
      <c r="W260" s="139">
        <f>$V$260*$K$260</f>
        <v>9.09</v>
      </c>
      <c r="X260" s="139">
        <v>2E-05</v>
      </c>
      <c r="Y260" s="139">
        <f>$X$260*$K$260</f>
        <v>0.0006000000000000001</v>
      </c>
      <c r="Z260" s="139">
        <v>0</v>
      </c>
      <c r="AA260" s="140">
        <f>$Z$260*$K$260</f>
        <v>0</v>
      </c>
      <c r="AR260" s="6" t="s">
        <v>148</v>
      </c>
      <c r="AT260" s="6" t="s">
        <v>144</v>
      </c>
      <c r="AU260" s="6" t="s">
        <v>96</v>
      </c>
      <c r="AY260" s="6" t="s">
        <v>143</v>
      </c>
      <c r="BE260" s="88">
        <f>IF($U$260="základní",$N$260,0)</f>
        <v>0</v>
      </c>
      <c r="BF260" s="88">
        <f>IF($U$260="snížená",$N$260,0)</f>
        <v>0</v>
      </c>
      <c r="BG260" s="88">
        <f>IF($U$260="zákl. přenesená",$N$260,0)</f>
        <v>0</v>
      </c>
      <c r="BH260" s="88">
        <f>IF($U$260="sníž. přenesená",$N$260,0)</f>
        <v>0</v>
      </c>
      <c r="BI260" s="88">
        <f>IF($U$260="nulová",$N$260,0)</f>
        <v>0</v>
      </c>
      <c r="BJ260" s="6" t="s">
        <v>21</v>
      </c>
      <c r="BK260" s="88">
        <f>ROUND($L$260*$K$260,2)</f>
        <v>0</v>
      </c>
      <c r="BL260" s="6" t="s">
        <v>148</v>
      </c>
    </row>
    <row r="261" spans="2:51" s="6" customFormat="1" ht="15.75" customHeight="1">
      <c r="B261" s="141"/>
      <c r="C261" s="142"/>
      <c r="D261" s="142"/>
      <c r="E261" s="142"/>
      <c r="F261" s="224" t="s">
        <v>365</v>
      </c>
      <c r="G261" s="225"/>
      <c r="H261" s="225"/>
      <c r="I261" s="225"/>
      <c r="J261" s="142"/>
      <c r="K261" s="142"/>
      <c r="L261" s="142"/>
      <c r="M261" s="142"/>
      <c r="N261" s="142"/>
      <c r="O261" s="142"/>
      <c r="P261" s="142"/>
      <c r="Q261" s="142"/>
      <c r="R261" s="143"/>
      <c r="T261" s="144"/>
      <c r="U261" s="142"/>
      <c r="V261" s="142"/>
      <c r="W261" s="142"/>
      <c r="X261" s="142"/>
      <c r="Y261" s="142"/>
      <c r="Z261" s="142"/>
      <c r="AA261" s="145"/>
      <c r="AT261" s="146" t="s">
        <v>153</v>
      </c>
      <c r="AU261" s="146" t="s">
        <v>96</v>
      </c>
      <c r="AV261" s="146" t="s">
        <v>21</v>
      </c>
      <c r="AW261" s="146" t="s">
        <v>104</v>
      </c>
      <c r="AX261" s="146" t="s">
        <v>78</v>
      </c>
      <c r="AY261" s="146" t="s">
        <v>143</v>
      </c>
    </row>
    <row r="262" spans="2:51" s="6" customFormat="1" ht="15.75" customHeight="1">
      <c r="B262" s="147"/>
      <c r="C262" s="148"/>
      <c r="D262" s="148"/>
      <c r="E262" s="148"/>
      <c r="F262" s="226" t="s">
        <v>366</v>
      </c>
      <c r="G262" s="227"/>
      <c r="H262" s="227"/>
      <c r="I262" s="227"/>
      <c r="J262" s="148"/>
      <c r="K262" s="149">
        <v>30</v>
      </c>
      <c r="L262" s="148"/>
      <c r="M262" s="148"/>
      <c r="N262" s="148"/>
      <c r="O262" s="148"/>
      <c r="P262" s="148"/>
      <c r="Q262" s="148"/>
      <c r="R262" s="150"/>
      <c r="T262" s="151"/>
      <c r="U262" s="148"/>
      <c r="V262" s="148"/>
      <c r="W262" s="148"/>
      <c r="X262" s="148"/>
      <c r="Y262" s="148"/>
      <c r="Z262" s="148"/>
      <c r="AA262" s="152"/>
      <c r="AT262" s="153" t="s">
        <v>153</v>
      </c>
      <c r="AU262" s="153" t="s">
        <v>96</v>
      </c>
      <c r="AV262" s="153" t="s">
        <v>96</v>
      </c>
      <c r="AW262" s="153" t="s">
        <v>104</v>
      </c>
      <c r="AX262" s="153" t="s">
        <v>21</v>
      </c>
      <c r="AY262" s="153" t="s">
        <v>143</v>
      </c>
    </row>
    <row r="263" spans="2:64" s="6" customFormat="1" ht="27" customHeight="1">
      <c r="B263" s="23"/>
      <c r="C263" s="134" t="s">
        <v>367</v>
      </c>
      <c r="D263" s="134" t="s">
        <v>144</v>
      </c>
      <c r="E263" s="135" t="s">
        <v>368</v>
      </c>
      <c r="F263" s="220" t="s">
        <v>369</v>
      </c>
      <c r="G263" s="221"/>
      <c r="H263" s="221"/>
      <c r="I263" s="221"/>
      <c r="J263" s="136" t="s">
        <v>166</v>
      </c>
      <c r="K263" s="137">
        <v>0.15</v>
      </c>
      <c r="L263" s="222">
        <v>0</v>
      </c>
      <c r="M263" s="221"/>
      <c r="N263" s="223">
        <f>ROUND($L$263*$K$263,2)</f>
        <v>0</v>
      </c>
      <c r="O263" s="221"/>
      <c r="P263" s="221"/>
      <c r="Q263" s="221"/>
      <c r="R263" s="25"/>
      <c r="T263" s="138"/>
      <c r="U263" s="31" t="s">
        <v>43</v>
      </c>
      <c r="V263" s="139">
        <v>2.6</v>
      </c>
      <c r="W263" s="139">
        <f>$V$263*$K$263</f>
        <v>0.39</v>
      </c>
      <c r="X263" s="139">
        <v>0.00282</v>
      </c>
      <c r="Y263" s="139">
        <f>$X$263*$K$263</f>
        <v>0.000423</v>
      </c>
      <c r="Z263" s="139">
        <v>0.101</v>
      </c>
      <c r="AA263" s="140">
        <f>$Z$263*$K$263</f>
        <v>0.01515</v>
      </c>
      <c r="AR263" s="6" t="s">
        <v>148</v>
      </c>
      <c r="AT263" s="6" t="s">
        <v>144</v>
      </c>
      <c r="AU263" s="6" t="s">
        <v>96</v>
      </c>
      <c r="AY263" s="6" t="s">
        <v>143</v>
      </c>
      <c r="BE263" s="88">
        <f>IF($U$263="základní",$N$263,0)</f>
        <v>0</v>
      </c>
      <c r="BF263" s="88">
        <f>IF($U$263="snížená",$N$263,0)</f>
        <v>0</v>
      </c>
      <c r="BG263" s="88">
        <f>IF($U$263="zákl. přenesená",$N$263,0)</f>
        <v>0</v>
      </c>
      <c r="BH263" s="88">
        <f>IF($U$263="sníž. přenesená",$N$263,0)</f>
        <v>0</v>
      </c>
      <c r="BI263" s="88">
        <f>IF($U$263="nulová",$N$263,0)</f>
        <v>0</v>
      </c>
      <c r="BJ263" s="6" t="s">
        <v>21</v>
      </c>
      <c r="BK263" s="88">
        <f>ROUND($L$263*$K$263,2)</f>
        <v>0</v>
      </c>
      <c r="BL263" s="6" t="s">
        <v>148</v>
      </c>
    </row>
    <row r="264" spans="2:51" s="6" customFormat="1" ht="15.75" customHeight="1">
      <c r="B264" s="147"/>
      <c r="C264" s="148"/>
      <c r="D264" s="148"/>
      <c r="E264" s="148"/>
      <c r="F264" s="226" t="s">
        <v>370</v>
      </c>
      <c r="G264" s="227"/>
      <c r="H264" s="227"/>
      <c r="I264" s="227"/>
      <c r="J264" s="148"/>
      <c r="K264" s="149">
        <v>0.15</v>
      </c>
      <c r="L264" s="148"/>
      <c r="M264" s="148"/>
      <c r="N264" s="148"/>
      <c r="O264" s="148"/>
      <c r="P264" s="148"/>
      <c r="Q264" s="148"/>
      <c r="R264" s="150"/>
      <c r="T264" s="151"/>
      <c r="U264" s="148"/>
      <c r="V264" s="148"/>
      <c r="W264" s="148"/>
      <c r="X264" s="148"/>
      <c r="Y264" s="148"/>
      <c r="Z264" s="148"/>
      <c r="AA264" s="152"/>
      <c r="AT264" s="153" t="s">
        <v>153</v>
      </c>
      <c r="AU264" s="153" t="s">
        <v>96</v>
      </c>
      <c r="AV264" s="153" t="s">
        <v>96</v>
      </c>
      <c r="AW264" s="153" t="s">
        <v>104</v>
      </c>
      <c r="AX264" s="153" t="s">
        <v>21</v>
      </c>
      <c r="AY264" s="153" t="s">
        <v>143</v>
      </c>
    </row>
    <row r="265" spans="2:64" s="6" customFormat="1" ht="27" customHeight="1">
      <c r="B265" s="23"/>
      <c r="C265" s="134" t="s">
        <v>371</v>
      </c>
      <c r="D265" s="134" t="s">
        <v>144</v>
      </c>
      <c r="E265" s="135" t="s">
        <v>372</v>
      </c>
      <c r="F265" s="220" t="s">
        <v>373</v>
      </c>
      <c r="G265" s="221"/>
      <c r="H265" s="221"/>
      <c r="I265" s="221"/>
      <c r="J265" s="136" t="s">
        <v>166</v>
      </c>
      <c r="K265" s="137">
        <v>2</v>
      </c>
      <c r="L265" s="222">
        <v>0</v>
      </c>
      <c r="M265" s="221"/>
      <c r="N265" s="223">
        <f>ROUND($L$265*$K$265,2)</f>
        <v>0</v>
      </c>
      <c r="O265" s="221"/>
      <c r="P265" s="221"/>
      <c r="Q265" s="221"/>
      <c r="R265" s="25"/>
      <c r="T265" s="138"/>
      <c r="U265" s="31" t="s">
        <v>43</v>
      </c>
      <c r="V265" s="139">
        <v>0.186</v>
      </c>
      <c r="W265" s="139">
        <f>$V$265*$K$265</f>
        <v>0.372</v>
      </c>
      <c r="X265" s="139">
        <v>0</v>
      </c>
      <c r="Y265" s="139">
        <f>$X$265*$K$265</f>
        <v>0</v>
      </c>
      <c r="Z265" s="139">
        <v>0</v>
      </c>
      <c r="AA265" s="140">
        <f>$Z$265*$K$265</f>
        <v>0</v>
      </c>
      <c r="AR265" s="6" t="s">
        <v>148</v>
      </c>
      <c r="AT265" s="6" t="s">
        <v>144</v>
      </c>
      <c r="AU265" s="6" t="s">
        <v>96</v>
      </c>
      <c r="AY265" s="6" t="s">
        <v>143</v>
      </c>
      <c r="BE265" s="88">
        <f>IF($U$265="základní",$N$265,0)</f>
        <v>0</v>
      </c>
      <c r="BF265" s="88">
        <f>IF($U$265="snížená",$N$265,0)</f>
        <v>0</v>
      </c>
      <c r="BG265" s="88">
        <f>IF($U$265="zákl. přenesená",$N$265,0)</f>
        <v>0</v>
      </c>
      <c r="BH265" s="88">
        <f>IF($U$265="sníž. přenesená",$N$265,0)</f>
        <v>0</v>
      </c>
      <c r="BI265" s="88">
        <f>IF($U$265="nulová",$N$265,0)</f>
        <v>0</v>
      </c>
      <c r="BJ265" s="6" t="s">
        <v>21</v>
      </c>
      <c r="BK265" s="88">
        <f>ROUND($L$265*$K$265,2)</f>
        <v>0</v>
      </c>
      <c r="BL265" s="6" t="s">
        <v>148</v>
      </c>
    </row>
    <row r="266" spans="2:63" s="123" customFormat="1" ht="30.75" customHeight="1">
      <c r="B266" s="124"/>
      <c r="C266" s="125"/>
      <c r="D266" s="133" t="s">
        <v>111</v>
      </c>
      <c r="E266" s="125"/>
      <c r="F266" s="125"/>
      <c r="G266" s="125"/>
      <c r="H266" s="125"/>
      <c r="I266" s="125"/>
      <c r="J266" s="125"/>
      <c r="K266" s="125"/>
      <c r="L266" s="125"/>
      <c r="M266" s="125"/>
      <c r="N266" s="237">
        <f>$BK$266</f>
        <v>0</v>
      </c>
      <c r="O266" s="236"/>
      <c r="P266" s="236"/>
      <c r="Q266" s="236"/>
      <c r="R266" s="127"/>
      <c r="T266" s="128"/>
      <c r="U266" s="125"/>
      <c r="V266" s="125"/>
      <c r="W266" s="129">
        <f>SUM($W$267:$W$270)</f>
        <v>1.6779460000000002</v>
      </c>
      <c r="X266" s="125"/>
      <c r="Y266" s="129">
        <f>SUM($Y$267:$Y$270)</f>
        <v>0</v>
      </c>
      <c r="Z266" s="125"/>
      <c r="AA266" s="130">
        <f>SUM($AA$267:$AA$270)</f>
        <v>0</v>
      </c>
      <c r="AR266" s="131" t="s">
        <v>21</v>
      </c>
      <c r="AT266" s="131" t="s">
        <v>77</v>
      </c>
      <c r="AU266" s="131" t="s">
        <v>21</v>
      </c>
      <c r="AY266" s="131" t="s">
        <v>143</v>
      </c>
      <c r="BK266" s="132">
        <f>SUM($BK$267:$BK$270)</f>
        <v>0</v>
      </c>
    </row>
    <row r="267" spans="2:64" s="6" customFormat="1" ht="27" customHeight="1">
      <c r="B267" s="23"/>
      <c r="C267" s="134" t="s">
        <v>374</v>
      </c>
      <c r="D267" s="134" t="s">
        <v>144</v>
      </c>
      <c r="E267" s="135" t="s">
        <v>375</v>
      </c>
      <c r="F267" s="220" t="s">
        <v>376</v>
      </c>
      <c r="G267" s="221"/>
      <c r="H267" s="221"/>
      <c r="I267" s="221"/>
      <c r="J267" s="136" t="s">
        <v>214</v>
      </c>
      <c r="K267" s="137">
        <v>7.697</v>
      </c>
      <c r="L267" s="222">
        <v>0</v>
      </c>
      <c r="M267" s="221"/>
      <c r="N267" s="223">
        <f>ROUND($L$267*$K$267,2)</f>
        <v>0</v>
      </c>
      <c r="O267" s="221"/>
      <c r="P267" s="221"/>
      <c r="Q267" s="221"/>
      <c r="R267" s="25"/>
      <c r="T267" s="138"/>
      <c r="U267" s="31" t="s">
        <v>43</v>
      </c>
      <c r="V267" s="139">
        <v>0.032</v>
      </c>
      <c r="W267" s="139">
        <f>$V$267*$K$267</f>
        <v>0.246304</v>
      </c>
      <c r="X267" s="139">
        <v>0</v>
      </c>
      <c r="Y267" s="139">
        <f>$X$267*$K$267</f>
        <v>0</v>
      </c>
      <c r="Z267" s="139">
        <v>0</v>
      </c>
      <c r="AA267" s="140">
        <f>$Z$267*$K$267</f>
        <v>0</v>
      </c>
      <c r="AR267" s="6" t="s">
        <v>148</v>
      </c>
      <c r="AT267" s="6" t="s">
        <v>144</v>
      </c>
      <c r="AU267" s="6" t="s">
        <v>96</v>
      </c>
      <c r="AY267" s="6" t="s">
        <v>143</v>
      </c>
      <c r="BE267" s="88">
        <f>IF($U$267="základní",$N$267,0)</f>
        <v>0</v>
      </c>
      <c r="BF267" s="88">
        <f>IF($U$267="snížená",$N$267,0)</f>
        <v>0</v>
      </c>
      <c r="BG267" s="88">
        <f>IF($U$267="zákl. přenesená",$N$267,0)</f>
        <v>0</v>
      </c>
      <c r="BH267" s="88">
        <f>IF($U$267="sníž. přenesená",$N$267,0)</f>
        <v>0</v>
      </c>
      <c r="BI267" s="88">
        <f>IF($U$267="nulová",$N$267,0)</f>
        <v>0</v>
      </c>
      <c r="BJ267" s="6" t="s">
        <v>21</v>
      </c>
      <c r="BK267" s="88">
        <f>ROUND($L$267*$K$267,2)</f>
        <v>0</v>
      </c>
      <c r="BL267" s="6" t="s">
        <v>148</v>
      </c>
    </row>
    <row r="268" spans="2:64" s="6" customFormat="1" ht="27" customHeight="1">
      <c r="B268" s="23"/>
      <c r="C268" s="134" t="s">
        <v>377</v>
      </c>
      <c r="D268" s="134" t="s">
        <v>144</v>
      </c>
      <c r="E268" s="135" t="s">
        <v>378</v>
      </c>
      <c r="F268" s="220" t="s">
        <v>379</v>
      </c>
      <c r="G268" s="221"/>
      <c r="H268" s="221"/>
      <c r="I268" s="221"/>
      <c r="J268" s="136" t="s">
        <v>214</v>
      </c>
      <c r="K268" s="137">
        <v>69.273</v>
      </c>
      <c r="L268" s="222">
        <v>0</v>
      </c>
      <c r="M268" s="221"/>
      <c r="N268" s="223">
        <f>ROUND($L$268*$K$268,2)</f>
        <v>0</v>
      </c>
      <c r="O268" s="221"/>
      <c r="P268" s="221"/>
      <c r="Q268" s="221"/>
      <c r="R268" s="25"/>
      <c r="T268" s="138"/>
      <c r="U268" s="31" t="s">
        <v>43</v>
      </c>
      <c r="V268" s="139">
        <v>0.003</v>
      </c>
      <c r="W268" s="139">
        <f>$V$268*$K$268</f>
        <v>0.207819</v>
      </c>
      <c r="X268" s="139">
        <v>0</v>
      </c>
      <c r="Y268" s="139">
        <f>$X$268*$K$268</f>
        <v>0</v>
      </c>
      <c r="Z268" s="139">
        <v>0</v>
      </c>
      <c r="AA268" s="140">
        <f>$Z$268*$K$268</f>
        <v>0</v>
      </c>
      <c r="AR268" s="6" t="s">
        <v>148</v>
      </c>
      <c r="AT268" s="6" t="s">
        <v>144</v>
      </c>
      <c r="AU268" s="6" t="s">
        <v>96</v>
      </c>
      <c r="AY268" s="6" t="s">
        <v>143</v>
      </c>
      <c r="BE268" s="88">
        <f>IF($U$268="základní",$N$268,0)</f>
        <v>0</v>
      </c>
      <c r="BF268" s="88">
        <f>IF($U$268="snížená",$N$268,0)</f>
        <v>0</v>
      </c>
      <c r="BG268" s="88">
        <f>IF($U$268="zákl. přenesená",$N$268,0)</f>
        <v>0</v>
      </c>
      <c r="BH268" s="88">
        <f>IF($U$268="sníž. přenesená",$N$268,0)</f>
        <v>0</v>
      </c>
      <c r="BI268" s="88">
        <f>IF($U$268="nulová",$N$268,0)</f>
        <v>0</v>
      </c>
      <c r="BJ268" s="6" t="s">
        <v>21</v>
      </c>
      <c r="BK268" s="88">
        <f>ROUND($L$268*$K$268,2)</f>
        <v>0</v>
      </c>
      <c r="BL268" s="6" t="s">
        <v>148</v>
      </c>
    </row>
    <row r="269" spans="2:64" s="6" customFormat="1" ht="27" customHeight="1">
      <c r="B269" s="23"/>
      <c r="C269" s="134" t="s">
        <v>380</v>
      </c>
      <c r="D269" s="134" t="s">
        <v>144</v>
      </c>
      <c r="E269" s="135" t="s">
        <v>381</v>
      </c>
      <c r="F269" s="220" t="s">
        <v>382</v>
      </c>
      <c r="G269" s="221"/>
      <c r="H269" s="221"/>
      <c r="I269" s="221"/>
      <c r="J269" s="136" t="s">
        <v>214</v>
      </c>
      <c r="K269" s="137">
        <v>7.697</v>
      </c>
      <c r="L269" s="222">
        <v>0</v>
      </c>
      <c r="M269" s="221"/>
      <c r="N269" s="223">
        <f>ROUND($L$269*$K$269,2)</f>
        <v>0</v>
      </c>
      <c r="O269" s="221"/>
      <c r="P269" s="221"/>
      <c r="Q269" s="221"/>
      <c r="R269" s="25"/>
      <c r="T269" s="138"/>
      <c r="U269" s="31" t="s">
        <v>43</v>
      </c>
      <c r="V269" s="139">
        <v>0.159</v>
      </c>
      <c r="W269" s="139">
        <f>$V$269*$K$269</f>
        <v>1.223823</v>
      </c>
      <c r="X269" s="139">
        <v>0</v>
      </c>
      <c r="Y269" s="139">
        <f>$X$269*$K$269</f>
        <v>0</v>
      </c>
      <c r="Z269" s="139">
        <v>0</v>
      </c>
      <c r="AA269" s="140">
        <f>$Z$269*$K$269</f>
        <v>0</v>
      </c>
      <c r="AR269" s="6" t="s">
        <v>148</v>
      </c>
      <c r="AT269" s="6" t="s">
        <v>144</v>
      </c>
      <c r="AU269" s="6" t="s">
        <v>96</v>
      </c>
      <c r="AY269" s="6" t="s">
        <v>143</v>
      </c>
      <c r="BE269" s="88">
        <f>IF($U$269="základní",$N$269,0)</f>
        <v>0</v>
      </c>
      <c r="BF269" s="88">
        <f>IF($U$269="snížená",$N$269,0)</f>
        <v>0</v>
      </c>
      <c r="BG269" s="88">
        <f>IF($U$269="zákl. přenesená",$N$269,0)</f>
        <v>0</v>
      </c>
      <c r="BH269" s="88">
        <f>IF($U$269="sníž. přenesená",$N$269,0)</f>
        <v>0</v>
      </c>
      <c r="BI269" s="88">
        <f>IF($U$269="nulová",$N$269,0)</f>
        <v>0</v>
      </c>
      <c r="BJ269" s="6" t="s">
        <v>21</v>
      </c>
      <c r="BK269" s="88">
        <f>ROUND($L$269*$K$269,2)</f>
        <v>0</v>
      </c>
      <c r="BL269" s="6" t="s">
        <v>148</v>
      </c>
    </row>
    <row r="270" spans="2:64" s="6" customFormat="1" ht="27" customHeight="1">
      <c r="B270" s="23"/>
      <c r="C270" s="134" t="s">
        <v>383</v>
      </c>
      <c r="D270" s="134" t="s">
        <v>144</v>
      </c>
      <c r="E270" s="135" t="s">
        <v>384</v>
      </c>
      <c r="F270" s="220" t="s">
        <v>385</v>
      </c>
      <c r="G270" s="221"/>
      <c r="H270" s="221"/>
      <c r="I270" s="221"/>
      <c r="J270" s="136" t="s">
        <v>214</v>
      </c>
      <c r="K270" s="137">
        <v>7.697</v>
      </c>
      <c r="L270" s="222">
        <v>0</v>
      </c>
      <c r="M270" s="221"/>
      <c r="N270" s="223">
        <f>ROUND($L$270*$K$270,2)</f>
        <v>0</v>
      </c>
      <c r="O270" s="221"/>
      <c r="P270" s="221"/>
      <c r="Q270" s="221"/>
      <c r="R270" s="25"/>
      <c r="T270" s="138"/>
      <c r="U270" s="31" t="s">
        <v>43</v>
      </c>
      <c r="V270" s="139">
        <v>0</v>
      </c>
      <c r="W270" s="139">
        <f>$V$270*$K$270</f>
        <v>0</v>
      </c>
      <c r="X270" s="139">
        <v>0</v>
      </c>
      <c r="Y270" s="139">
        <f>$X$270*$K$270</f>
        <v>0</v>
      </c>
      <c r="Z270" s="139">
        <v>0</v>
      </c>
      <c r="AA270" s="140">
        <f>$Z$270*$K$270</f>
        <v>0</v>
      </c>
      <c r="AR270" s="6" t="s">
        <v>148</v>
      </c>
      <c r="AT270" s="6" t="s">
        <v>144</v>
      </c>
      <c r="AU270" s="6" t="s">
        <v>96</v>
      </c>
      <c r="AY270" s="6" t="s">
        <v>143</v>
      </c>
      <c r="BE270" s="88">
        <f>IF($U$270="základní",$N$270,0)</f>
        <v>0</v>
      </c>
      <c r="BF270" s="88">
        <f>IF($U$270="snížená",$N$270,0)</f>
        <v>0</v>
      </c>
      <c r="BG270" s="88">
        <f>IF($U$270="zákl. přenesená",$N$270,0)</f>
        <v>0</v>
      </c>
      <c r="BH270" s="88">
        <f>IF($U$270="sníž. přenesená",$N$270,0)</f>
        <v>0</v>
      </c>
      <c r="BI270" s="88">
        <f>IF($U$270="nulová",$N$270,0)</f>
        <v>0</v>
      </c>
      <c r="BJ270" s="6" t="s">
        <v>21</v>
      </c>
      <c r="BK270" s="88">
        <f>ROUND($L$270*$K$270,2)</f>
        <v>0</v>
      </c>
      <c r="BL270" s="6" t="s">
        <v>148</v>
      </c>
    </row>
    <row r="271" spans="2:63" s="123" customFormat="1" ht="30.75" customHeight="1">
      <c r="B271" s="124"/>
      <c r="C271" s="125"/>
      <c r="D271" s="133" t="s">
        <v>112</v>
      </c>
      <c r="E271" s="125"/>
      <c r="F271" s="125"/>
      <c r="G271" s="125"/>
      <c r="H271" s="125"/>
      <c r="I271" s="125"/>
      <c r="J271" s="125"/>
      <c r="K271" s="125"/>
      <c r="L271" s="125"/>
      <c r="M271" s="125"/>
      <c r="N271" s="237">
        <f>$BK$271</f>
        <v>0</v>
      </c>
      <c r="O271" s="236"/>
      <c r="P271" s="236"/>
      <c r="Q271" s="236"/>
      <c r="R271" s="127"/>
      <c r="T271" s="128"/>
      <c r="U271" s="125"/>
      <c r="V271" s="125"/>
      <c r="W271" s="129">
        <f>$W$272</f>
        <v>4.497174</v>
      </c>
      <c r="X271" s="125"/>
      <c r="Y271" s="129">
        <f>$Y$272</f>
        <v>0</v>
      </c>
      <c r="Z271" s="125"/>
      <c r="AA271" s="130">
        <f>$AA$272</f>
        <v>0</v>
      </c>
      <c r="AR271" s="131" t="s">
        <v>21</v>
      </c>
      <c r="AT271" s="131" t="s">
        <v>77</v>
      </c>
      <c r="AU271" s="131" t="s">
        <v>21</v>
      </c>
      <c r="AY271" s="131" t="s">
        <v>143</v>
      </c>
      <c r="BK271" s="132">
        <f>$BK$272</f>
        <v>0</v>
      </c>
    </row>
    <row r="272" spans="2:64" s="6" customFormat="1" ht="39" customHeight="1">
      <c r="B272" s="23"/>
      <c r="C272" s="134" t="s">
        <v>386</v>
      </c>
      <c r="D272" s="134" t="s">
        <v>144</v>
      </c>
      <c r="E272" s="135" t="s">
        <v>387</v>
      </c>
      <c r="F272" s="220" t="s">
        <v>388</v>
      </c>
      <c r="G272" s="221"/>
      <c r="H272" s="221"/>
      <c r="I272" s="221"/>
      <c r="J272" s="136" t="s">
        <v>214</v>
      </c>
      <c r="K272" s="137">
        <v>68.139</v>
      </c>
      <c r="L272" s="222">
        <v>0</v>
      </c>
      <c r="M272" s="221"/>
      <c r="N272" s="223">
        <f>ROUND($L$272*$K$272,2)</f>
        <v>0</v>
      </c>
      <c r="O272" s="221"/>
      <c r="P272" s="221"/>
      <c r="Q272" s="221"/>
      <c r="R272" s="25"/>
      <c r="T272" s="138"/>
      <c r="U272" s="31" t="s">
        <v>43</v>
      </c>
      <c r="V272" s="139">
        <v>0.066</v>
      </c>
      <c r="W272" s="139">
        <f>$V$272*$K$272</f>
        <v>4.497174</v>
      </c>
      <c r="X272" s="139">
        <v>0</v>
      </c>
      <c r="Y272" s="139">
        <f>$X$272*$K$272</f>
        <v>0</v>
      </c>
      <c r="Z272" s="139">
        <v>0</v>
      </c>
      <c r="AA272" s="140">
        <f>$Z$272*$K$272</f>
        <v>0</v>
      </c>
      <c r="AR272" s="6" t="s">
        <v>148</v>
      </c>
      <c r="AT272" s="6" t="s">
        <v>144</v>
      </c>
      <c r="AU272" s="6" t="s">
        <v>96</v>
      </c>
      <c r="AY272" s="6" t="s">
        <v>143</v>
      </c>
      <c r="BE272" s="88">
        <f>IF($U$272="základní",$N$272,0)</f>
        <v>0</v>
      </c>
      <c r="BF272" s="88">
        <f>IF($U$272="snížená",$N$272,0)</f>
        <v>0</v>
      </c>
      <c r="BG272" s="88">
        <f>IF($U$272="zákl. přenesená",$N$272,0)</f>
        <v>0</v>
      </c>
      <c r="BH272" s="88">
        <f>IF($U$272="sníž. přenesená",$N$272,0)</f>
        <v>0</v>
      </c>
      <c r="BI272" s="88">
        <f>IF($U$272="nulová",$N$272,0)</f>
        <v>0</v>
      </c>
      <c r="BJ272" s="6" t="s">
        <v>21</v>
      </c>
      <c r="BK272" s="88">
        <f>ROUND($L$272*$K$272,2)</f>
        <v>0</v>
      </c>
      <c r="BL272" s="6" t="s">
        <v>148</v>
      </c>
    </row>
    <row r="273" spans="2:63" s="123" customFormat="1" ht="37.5" customHeight="1">
      <c r="B273" s="124"/>
      <c r="C273" s="125"/>
      <c r="D273" s="126" t="s">
        <v>113</v>
      </c>
      <c r="E273" s="125"/>
      <c r="F273" s="125"/>
      <c r="G273" s="125"/>
      <c r="H273" s="125"/>
      <c r="I273" s="125"/>
      <c r="J273" s="125"/>
      <c r="K273" s="125"/>
      <c r="L273" s="125"/>
      <c r="M273" s="125"/>
      <c r="N273" s="235">
        <f>$BK$273</f>
        <v>0</v>
      </c>
      <c r="O273" s="236"/>
      <c r="P273" s="236"/>
      <c r="Q273" s="236"/>
      <c r="R273" s="127"/>
      <c r="T273" s="128"/>
      <c r="U273" s="125"/>
      <c r="V273" s="125"/>
      <c r="W273" s="129">
        <f>$W$274+$W$280+$W$286+$W$293+$W$298</f>
        <v>0</v>
      </c>
      <c r="X273" s="125"/>
      <c r="Y273" s="129">
        <f>$Y$274+$Y$280+$Y$286+$Y$293+$Y$298</f>
        <v>0</v>
      </c>
      <c r="Z273" s="125"/>
      <c r="AA273" s="130">
        <f>$AA$274+$AA$280+$AA$286+$AA$293+$AA$298</f>
        <v>0</v>
      </c>
      <c r="AR273" s="131" t="s">
        <v>163</v>
      </c>
      <c r="AT273" s="131" t="s">
        <v>77</v>
      </c>
      <c r="AU273" s="131" t="s">
        <v>78</v>
      </c>
      <c r="AY273" s="131" t="s">
        <v>143</v>
      </c>
      <c r="BK273" s="132">
        <f>$BK$274+$BK$280+$BK$286+$BK$293+$BK$298</f>
        <v>0</v>
      </c>
    </row>
    <row r="274" spans="2:63" s="123" customFormat="1" ht="21" customHeight="1">
      <c r="B274" s="124"/>
      <c r="C274" s="125"/>
      <c r="D274" s="133" t="s">
        <v>114</v>
      </c>
      <c r="E274" s="125"/>
      <c r="F274" s="125"/>
      <c r="G274" s="125"/>
      <c r="H274" s="125"/>
      <c r="I274" s="125"/>
      <c r="J274" s="125"/>
      <c r="K274" s="125"/>
      <c r="L274" s="125"/>
      <c r="M274" s="125"/>
      <c r="N274" s="237">
        <f>$BK$274</f>
        <v>0</v>
      </c>
      <c r="O274" s="236"/>
      <c r="P274" s="236"/>
      <c r="Q274" s="236"/>
      <c r="R274" s="127"/>
      <c r="T274" s="128"/>
      <c r="U274" s="125"/>
      <c r="V274" s="125"/>
      <c r="W274" s="129">
        <f>SUM($W$275:$W$279)</f>
        <v>0</v>
      </c>
      <c r="X274" s="125"/>
      <c r="Y274" s="129">
        <f>SUM($Y$275:$Y$279)</f>
        <v>0</v>
      </c>
      <c r="Z274" s="125"/>
      <c r="AA274" s="130">
        <f>SUM($AA$275:$AA$279)</f>
        <v>0</v>
      </c>
      <c r="AR274" s="131" t="s">
        <v>163</v>
      </c>
      <c r="AT274" s="131" t="s">
        <v>77</v>
      </c>
      <c r="AU274" s="131" t="s">
        <v>21</v>
      </c>
      <c r="AY274" s="131" t="s">
        <v>143</v>
      </c>
      <c r="BK274" s="132">
        <f>SUM($BK$275:$BK$279)</f>
        <v>0</v>
      </c>
    </row>
    <row r="275" spans="2:64" s="6" customFormat="1" ht="15.75" customHeight="1">
      <c r="B275" s="23"/>
      <c r="C275" s="134" t="s">
        <v>389</v>
      </c>
      <c r="D275" s="134" t="s">
        <v>144</v>
      </c>
      <c r="E275" s="135" t="s">
        <v>390</v>
      </c>
      <c r="F275" s="220" t="s">
        <v>391</v>
      </c>
      <c r="G275" s="221"/>
      <c r="H275" s="221"/>
      <c r="I275" s="221"/>
      <c r="J275" s="136" t="s">
        <v>392</v>
      </c>
      <c r="K275" s="137">
        <v>1</v>
      </c>
      <c r="L275" s="222">
        <v>0</v>
      </c>
      <c r="M275" s="221"/>
      <c r="N275" s="223">
        <f>ROUND($L$275*$K$275,2)</f>
        <v>0</v>
      </c>
      <c r="O275" s="221"/>
      <c r="P275" s="221"/>
      <c r="Q275" s="221"/>
      <c r="R275" s="25"/>
      <c r="T275" s="138"/>
      <c r="U275" s="31" t="s">
        <v>43</v>
      </c>
      <c r="V275" s="139">
        <v>0</v>
      </c>
      <c r="W275" s="139">
        <f>$V$275*$K$275</f>
        <v>0</v>
      </c>
      <c r="X275" s="139">
        <v>0</v>
      </c>
      <c r="Y275" s="139">
        <f>$X$275*$K$275</f>
        <v>0</v>
      </c>
      <c r="Z275" s="139">
        <v>0</v>
      </c>
      <c r="AA275" s="140">
        <f>$Z$275*$K$275</f>
        <v>0</v>
      </c>
      <c r="AR275" s="6" t="s">
        <v>393</v>
      </c>
      <c r="AT275" s="6" t="s">
        <v>144</v>
      </c>
      <c r="AU275" s="6" t="s">
        <v>96</v>
      </c>
      <c r="AY275" s="6" t="s">
        <v>143</v>
      </c>
      <c r="BE275" s="88">
        <f>IF($U$275="základní",$N$275,0)</f>
        <v>0</v>
      </c>
      <c r="BF275" s="88">
        <f>IF($U$275="snížená",$N$275,0)</f>
        <v>0</v>
      </c>
      <c r="BG275" s="88">
        <f>IF($U$275="zákl. přenesená",$N$275,0)</f>
        <v>0</v>
      </c>
      <c r="BH275" s="88">
        <f>IF($U$275="sníž. přenesená",$N$275,0)</f>
        <v>0</v>
      </c>
      <c r="BI275" s="88">
        <f>IF($U$275="nulová",$N$275,0)</f>
        <v>0</v>
      </c>
      <c r="BJ275" s="6" t="s">
        <v>21</v>
      </c>
      <c r="BK275" s="88">
        <f>ROUND($L$275*$K$275,2)</f>
        <v>0</v>
      </c>
      <c r="BL275" s="6" t="s">
        <v>393</v>
      </c>
    </row>
    <row r="276" spans="2:51" s="6" customFormat="1" ht="15.75" customHeight="1">
      <c r="B276" s="141"/>
      <c r="C276" s="142"/>
      <c r="D276" s="142"/>
      <c r="E276" s="142"/>
      <c r="F276" s="224" t="s">
        <v>394</v>
      </c>
      <c r="G276" s="225"/>
      <c r="H276" s="225"/>
      <c r="I276" s="225"/>
      <c r="J276" s="142"/>
      <c r="K276" s="142"/>
      <c r="L276" s="142"/>
      <c r="M276" s="142"/>
      <c r="N276" s="142"/>
      <c r="O276" s="142"/>
      <c r="P276" s="142"/>
      <c r="Q276" s="142"/>
      <c r="R276" s="143"/>
      <c r="T276" s="144"/>
      <c r="U276" s="142"/>
      <c r="V276" s="142"/>
      <c r="W276" s="142"/>
      <c r="X276" s="142"/>
      <c r="Y276" s="142"/>
      <c r="Z276" s="142"/>
      <c r="AA276" s="145"/>
      <c r="AT276" s="146" t="s">
        <v>153</v>
      </c>
      <c r="AU276" s="146" t="s">
        <v>96</v>
      </c>
      <c r="AV276" s="146" t="s">
        <v>21</v>
      </c>
      <c r="AW276" s="146" t="s">
        <v>104</v>
      </c>
      <c r="AX276" s="146" t="s">
        <v>78</v>
      </c>
      <c r="AY276" s="146" t="s">
        <v>143</v>
      </c>
    </row>
    <row r="277" spans="2:51" s="6" customFormat="1" ht="15.75" customHeight="1">
      <c r="B277" s="141"/>
      <c r="C277" s="142"/>
      <c r="D277" s="142"/>
      <c r="E277" s="142"/>
      <c r="F277" s="224" t="s">
        <v>395</v>
      </c>
      <c r="G277" s="225"/>
      <c r="H277" s="225"/>
      <c r="I277" s="225"/>
      <c r="J277" s="142"/>
      <c r="K277" s="142"/>
      <c r="L277" s="142"/>
      <c r="M277" s="142"/>
      <c r="N277" s="142"/>
      <c r="O277" s="142"/>
      <c r="P277" s="142"/>
      <c r="Q277" s="142"/>
      <c r="R277" s="143"/>
      <c r="T277" s="144"/>
      <c r="U277" s="142"/>
      <c r="V277" s="142"/>
      <c r="W277" s="142"/>
      <c r="X277" s="142"/>
      <c r="Y277" s="142"/>
      <c r="Z277" s="142"/>
      <c r="AA277" s="145"/>
      <c r="AT277" s="146" t="s">
        <v>153</v>
      </c>
      <c r="AU277" s="146" t="s">
        <v>96</v>
      </c>
      <c r="AV277" s="146" t="s">
        <v>21</v>
      </c>
      <c r="AW277" s="146" t="s">
        <v>104</v>
      </c>
      <c r="AX277" s="146" t="s">
        <v>78</v>
      </c>
      <c r="AY277" s="146" t="s">
        <v>143</v>
      </c>
    </row>
    <row r="278" spans="2:51" s="6" customFormat="1" ht="15.75" customHeight="1">
      <c r="B278" s="141"/>
      <c r="C278" s="142"/>
      <c r="D278" s="142"/>
      <c r="E278" s="142"/>
      <c r="F278" s="224" t="s">
        <v>396</v>
      </c>
      <c r="G278" s="225"/>
      <c r="H278" s="225"/>
      <c r="I278" s="225"/>
      <c r="J278" s="142"/>
      <c r="K278" s="142"/>
      <c r="L278" s="142"/>
      <c r="M278" s="142"/>
      <c r="N278" s="142"/>
      <c r="O278" s="142"/>
      <c r="P278" s="142"/>
      <c r="Q278" s="142"/>
      <c r="R278" s="143"/>
      <c r="T278" s="144"/>
      <c r="U278" s="142"/>
      <c r="V278" s="142"/>
      <c r="W278" s="142"/>
      <c r="X278" s="142"/>
      <c r="Y278" s="142"/>
      <c r="Z278" s="142"/>
      <c r="AA278" s="145"/>
      <c r="AT278" s="146" t="s">
        <v>153</v>
      </c>
      <c r="AU278" s="146" t="s">
        <v>96</v>
      </c>
      <c r="AV278" s="146" t="s">
        <v>21</v>
      </c>
      <c r="AW278" s="146" t="s">
        <v>104</v>
      </c>
      <c r="AX278" s="146" t="s">
        <v>78</v>
      </c>
      <c r="AY278" s="146" t="s">
        <v>143</v>
      </c>
    </row>
    <row r="279" spans="2:51" s="6" customFormat="1" ht="15.75" customHeight="1">
      <c r="B279" s="147"/>
      <c r="C279" s="148"/>
      <c r="D279" s="148"/>
      <c r="E279" s="148"/>
      <c r="F279" s="226" t="s">
        <v>21</v>
      </c>
      <c r="G279" s="227"/>
      <c r="H279" s="227"/>
      <c r="I279" s="227"/>
      <c r="J279" s="148"/>
      <c r="K279" s="149">
        <v>1</v>
      </c>
      <c r="L279" s="148"/>
      <c r="M279" s="148"/>
      <c r="N279" s="148"/>
      <c r="O279" s="148"/>
      <c r="P279" s="148"/>
      <c r="Q279" s="148"/>
      <c r="R279" s="150"/>
      <c r="T279" s="151"/>
      <c r="U279" s="148"/>
      <c r="V279" s="148"/>
      <c r="W279" s="148"/>
      <c r="X279" s="148"/>
      <c r="Y279" s="148"/>
      <c r="Z279" s="148"/>
      <c r="AA279" s="152"/>
      <c r="AT279" s="153" t="s">
        <v>153</v>
      </c>
      <c r="AU279" s="153" t="s">
        <v>96</v>
      </c>
      <c r="AV279" s="153" t="s">
        <v>96</v>
      </c>
      <c r="AW279" s="153" t="s">
        <v>104</v>
      </c>
      <c r="AX279" s="153" t="s">
        <v>21</v>
      </c>
      <c r="AY279" s="153" t="s">
        <v>143</v>
      </c>
    </row>
    <row r="280" spans="2:63" s="123" customFormat="1" ht="30.75" customHeight="1">
      <c r="B280" s="124"/>
      <c r="C280" s="125"/>
      <c r="D280" s="133" t="s">
        <v>115</v>
      </c>
      <c r="E280" s="125"/>
      <c r="F280" s="125"/>
      <c r="G280" s="125"/>
      <c r="H280" s="125"/>
      <c r="I280" s="125"/>
      <c r="J280" s="125"/>
      <c r="K280" s="125"/>
      <c r="L280" s="125"/>
      <c r="M280" s="125"/>
      <c r="N280" s="237">
        <f>$BK$280</f>
        <v>0</v>
      </c>
      <c r="O280" s="236"/>
      <c r="P280" s="236"/>
      <c r="Q280" s="236"/>
      <c r="R280" s="127"/>
      <c r="T280" s="128"/>
      <c r="U280" s="125"/>
      <c r="V280" s="125"/>
      <c r="W280" s="129">
        <f>SUM($W$281:$W$285)</f>
        <v>0</v>
      </c>
      <c r="X280" s="125"/>
      <c r="Y280" s="129">
        <f>SUM($Y$281:$Y$285)</f>
        <v>0</v>
      </c>
      <c r="Z280" s="125"/>
      <c r="AA280" s="130">
        <f>SUM($AA$281:$AA$285)</f>
        <v>0</v>
      </c>
      <c r="AR280" s="131" t="s">
        <v>163</v>
      </c>
      <c r="AT280" s="131" t="s">
        <v>77</v>
      </c>
      <c r="AU280" s="131" t="s">
        <v>21</v>
      </c>
      <c r="AY280" s="131" t="s">
        <v>143</v>
      </c>
      <c r="BK280" s="132">
        <f>SUM($BK$281:$BK$285)</f>
        <v>0</v>
      </c>
    </row>
    <row r="281" spans="2:64" s="6" customFormat="1" ht="15.75" customHeight="1">
      <c r="B281" s="23"/>
      <c r="C281" s="134" t="s">
        <v>397</v>
      </c>
      <c r="D281" s="134" t="s">
        <v>144</v>
      </c>
      <c r="E281" s="135" t="s">
        <v>398</v>
      </c>
      <c r="F281" s="220" t="s">
        <v>120</v>
      </c>
      <c r="G281" s="221"/>
      <c r="H281" s="221"/>
      <c r="I281" s="221"/>
      <c r="J281" s="136" t="s">
        <v>392</v>
      </c>
      <c r="K281" s="137">
        <v>1</v>
      </c>
      <c r="L281" s="222">
        <v>0</v>
      </c>
      <c r="M281" s="221"/>
      <c r="N281" s="223">
        <f>ROUND($L$281*$K$281,2)</f>
        <v>0</v>
      </c>
      <c r="O281" s="221"/>
      <c r="P281" s="221"/>
      <c r="Q281" s="221"/>
      <c r="R281" s="25"/>
      <c r="T281" s="138"/>
      <c r="U281" s="31" t="s">
        <v>43</v>
      </c>
      <c r="V281" s="139">
        <v>0</v>
      </c>
      <c r="W281" s="139">
        <f>$V$281*$K$281</f>
        <v>0</v>
      </c>
      <c r="X281" s="139">
        <v>0</v>
      </c>
      <c r="Y281" s="139">
        <f>$X$281*$K$281</f>
        <v>0</v>
      </c>
      <c r="Z281" s="139">
        <v>0</v>
      </c>
      <c r="AA281" s="140">
        <f>$Z$281*$K$281</f>
        <v>0</v>
      </c>
      <c r="AR281" s="6" t="s">
        <v>393</v>
      </c>
      <c r="AT281" s="6" t="s">
        <v>144</v>
      </c>
      <c r="AU281" s="6" t="s">
        <v>96</v>
      </c>
      <c r="AY281" s="6" t="s">
        <v>143</v>
      </c>
      <c r="BE281" s="88">
        <f>IF($U$281="základní",$N$281,0)</f>
        <v>0</v>
      </c>
      <c r="BF281" s="88">
        <f>IF($U$281="snížená",$N$281,0)</f>
        <v>0</v>
      </c>
      <c r="BG281" s="88">
        <f>IF($U$281="zákl. přenesená",$N$281,0)</f>
        <v>0</v>
      </c>
      <c r="BH281" s="88">
        <f>IF($U$281="sníž. přenesená",$N$281,0)</f>
        <v>0</v>
      </c>
      <c r="BI281" s="88">
        <f>IF($U$281="nulová",$N$281,0)</f>
        <v>0</v>
      </c>
      <c r="BJ281" s="6" t="s">
        <v>21</v>
      </c>
      <c r="BK281" s="88">
        <f>ROUND($L$281*$K$281,2)</f>
        <v>0</v>
      </c>
      <c r="BL281" s="6" t="s">
        <v>393</v>
      </c>
    </row>
    <row r="282" spans="2:51" s="6" customFormat="1" ht="15.75" customHeight="1">
      <c r="B282" s="141"/>
      <c r="C282" s="142"/>
      <c r="D282" s="142"/>
      <c r="E282" s="142"/>
      <c r="F282" s="224" t="s">
        <v>399</v>
      </c>
      <c r="G282" s="225"/>
      <c r="H282" s="225"/>
      <c r="I282" s="225"/>
      <c r="J282" s="142"/>
      <c r="K282" s="142"/>
      <c r="L282" s="142"/>
      <c r="M282" s="142"/>
      <c r="N282" s="142"/>
      <c r="O282" s="142"/>
      <c r="P282" s="142"/>
      <c r="Q282" s="142"/>
      <c r="R282" s="143"/>
      <c r="T282" s="144"/>
      <c r="U282" s="142"/>
      <c r="V282" s="142"/>
      <c r="W282" s="142"/>
      <c r="X282" s="142"/>
      <c r="Y282" s="142"/>
      <c r="Z282" s="142"/>
      <c r="AA282" s="145"/>
      <c r="AT282" s="146" t="s">
        <v>153</v>
      </c>
      <c r="AU282" s="146" t="s">
        <v>96</v>
      </c>
      <c r="AV282" s="146" t="s">
        <v>21</v>
      </c>
      <c r="AW282" s="146" t="s">
        <v>104</v>
      </c>
      <c r="AX282" s="146" t="s">
        <v>78</v>
      </c>
      <c r="AY282" s="146" t="s">
        <v>143</v>
      </c>
    </row>
    <row r="283" spans="2:51" s="6" customFormat="1" ht="15.75" customHeight="1">
      <c r="B283" s="141"/>
      <c r="C283" s="142"/>
      <c r="D283" s="142"/>
      <c r="E283" s="142"/>
      <c r="F283" s="224" t="s">
        <v>400</v>
      </c>
      <c r="G283" s="225"/>
      <c r="H283" s="225"/>
      <c r="I283" s="225"/>
      <c r="J283" s="142"/>
      <c r="K283" s="142"/>
      <c r="L283" s="142"/>
      <c r="M283" s="142"/>
      <c r="N283" s="142"/>
      <c r="O283" s="142"/>
      <c r="P283" s="142"/>
      <c r="Q283" s="142"/>
      <c r="R283" s="143"/>
      <c r="T283" s="144"/>
      <c r="U283" s="142"/>
      <c r="V283" s="142"/>
      <c r="W283" s="142"/>
      <c r="X283" s="142"/>
      <c r="Y283" s="142"/>
      <c r="Z283" s="142"/>
      <c r="AA283" s="145"/>
      <c r="AT283" s="146" t="s">
        <v>153</v>
      </c>
      <c r="AU283" s="146" t="s">
        <v>96</v>
      </c>
      <c r="AV283" s="146" t="s">
        <v>21</v>
      </c>
      <c r="AW283" s="146" t="s">
        <v>104</v>
      </c>
      <c r="AX283" s="146" t="s">
        <v>78</v>
      </c>
      <c r="AY283" s="146" t="s">
        <v>143</v>
      </c>
    </row>
    <row r="284" spans="2:51" s="6" customFormat="1" ht="15.75" customHeight="1">
      <c r="B284" s="141"/>
      <c r="C284" s="142"/>
      <c r="D284" s="142"/>
      <c r="E284" s="142"/>
      <c r="F284" s="224" t="s">
        <v>401</v>
      </c>
      <c r="G284" s="225"/>
      <c r="H284" s="225"/>
      <c r="I284" s="225"/>
      <c r="J284" s="142"/>
      <c r="K284" s="142"/>
      <c r="L284" s="142"/>
      <c r="M284" s="142"/>
      <c r="N284" s="142"/>
      <c r="O284" s="142"/>
      <c r="P284" s="142"/>
      <c r="Q284" s="142"/>
      <c r="R284" s="143"/>
      <c r="T284" s="144"/>
      <c r="U284" s="142"/>
      <c r="V284" s="142"/>
      <c r="W284" s="142"/>
      <c r="X284" s="142"/>
      <c r="Y284" s="142"/>
      <c r="Z284" s="142"/>
      <c r="AA284" s="145"/>
      <c r="AT284" s="146" t="s">
        <v>153</v>
      </c>
      <c r="AU284" s="146" t="s">
        <v>96</v>
      </c>
      <c r="AV284" s="146" t="s">
        <v>21</v>
      </c>
      <c r="AW284" s="146" t="s">
        <v>104</v>
      </c>
      <c r="AX284" s="146" t="s">
        <v>78</v>
      </c>
      <c r="AY284" s="146" t="s">
        <v>143</v>
      </c>
    </row>
    <row r="285" spans="2:51" s="6" customFormat="1" ht="15.75" customHeight="1">
      <c r="B285" s="147"/>
      <c r="C285" s="148"/>
      <c r="D285" s="148"/>
      <c r="E285" s="148"/>
      <c r="F285" s="226" t="s">
        <v>21</v>
      </c>
      <c r="G285" s="227"/>
      <c r="H285" s="227"/>
      <c r="I285" s="227"/>
      <c r="J285" s="148"/>
      <c r="K285" s="149">
        <v>1</v>
      </c>
      <c r="L285" s="148"/>
      <c r="M285" s="148"/>
      <c r="N285" s="148"/>
      <c r="O285" s="148"/>
      <c r="P285" s="148"/>
      <c r="Q285" s="148"/>
      <c r="R285" s="150"/>
      <c r="T285" s="151"/>
      <c r="U285" s="148"/>
      <c r="V285" s="148"/>
      <c r="W285" s="148"/>
      <c r="X285" s="148"/>
      <c r="Y285" s="148"/>
      <c r="Z285" s="148"/>
      <c r="AA285" s="152"/>
      <c r="AT285" s="153" t="s">
        <v>153</v>
      </c>
      <c r="AU285" s="153" t="s">
        <v>96</v>
      </c>
      <c r="AV285" s="153" t="s">
        <v>96</v>
      </c>
      <c r="AW285" s="153" t="s">
        <v>104</v>
      </c>
      <c r="AX285" s="153" t="s">
        <v>21</v>
      </c>
      <c r="AY285" s="153" t="s">
        <v>143</v>
      </c>
    </row>
    <row r="286" spans="2:63" s="123" customFormat="1" ht="30.75" customHeight="1">
      <c r="B286" s="124"/>
      <c r="C286" s="125"/>
      <c r="D286" s="133" t="s">
        <v>116</v>
      </c>
      <c r="E286" s="125"/>
      <c r="F286" s="125"/>
      <c r="G286" s="125"/>
      <c r="H286" s="125"/>
      <c r="I286" s="125"/>
      <c r="J286" s="125"/>
      <c r="K286" s="125"/>
      <c r="L286" s="125"/>
      <c r="M286" s="125"/>
      <c r="N286" s="237">
        <f>$BK$286</f>
        <v>0</v>
      </c>
      <c r="O286" s="236"/>
      <c r="P286" s="236"/>
      <c r="Q286" s="236"/>
      <c r="R286" s="127"/>
      <c r="T286" s="128"/>
      <c r="U286" s="125"/>
      <c r="V286" s="125"/>
      <c r="W286" s="129">
        <f>SUM($W$287:$W$292)</f>
        <v>0</v>
      </c>
      <c r="X286" s="125"/>
      <c r="Y286" s="129">
        <f>SUM($Y$287:$Y$292)</f>
        <v>0</v>
      </c>
      <c r="Z286" s="125"/>
      <c r="AA286" s="130">
        <f>SUM($AA$287:$AA$292)</f>
        <v>0</v>
      </c>
      <c r="AR286" s="131" t="s">
        <v>163</v>
      </c>
      <c r="AT286" s="131" t="s">
        <v>77</v>
      </c>
      <c r="AU286" s="131" t="s">
        <v>21</v>
      </c>
      <c r="AY286" s="131" t="s">
        <v>143</v>
      </c>
      <c r="BK286" s="132">
        <f>SUM($BK$287:$BK$292)</f>
        <v>0</v>
      </c>
    </row>
    <row r="287" spans="2:64" s="6" customFormat="1" ht="15.75" customHeight="1">
      <c r="B287" s="23"/>
      <c r="C287" s="134" t="s">
        <v>402</v>
      </c>
      <c r="D287" s="134" t="s">
        <v>144</v>
      </c>
      <c r="E287" s="135" t="s">
        <v>403</v>
      </c>
      <c r="F287" s="220" t="s">
        <v>404</v>
      </c>
      <c r="G287" s="221"/>
      <c r="H287" s="221"/>
      <c r="I287" s="221"/>
      <c r="J287" s="136" t="s">
        <v>392</v>
      </c>
      <c r="K287" s="137">
        <v>1</v>
      </c>
      <c r="L287" s="222">
        <v>0</v>
      </c>
      <c r="M287" s="221"/>
      <c r="N287" s="223">
        <f>ROUND($L$287*$K$287,2)</f>
        <v>0</v>
      </c>
      <c r="O287" s="221"/>
      <c r="P287" s="221"/>
      <c r="Q287" s="221"/>
      <c r="R287" s="25"/>
      <c r="T287" s="138"/>
      <c r="U287" s="31" t="s">
        <v>43</v>
      </c>
      <c r="V287" s="139">
        <v>0</v>
      </c>
      <c r="W287" s="139">
        <f>$V$287*$K$287</f>
        <v>0</v>
      </c>
      <c r="X287" s="139">
        <v>0</v>
      </c>
      <c r="Y287" s="139">
        <f>$X$287*$K$287</f>
        <v>0</v>
      </c>
      <c r="Z287" s="139">
        <v>0</v>
      </c>
      <c r="AA287" s="140">
        <f>$Z$287*$K$287</f>
        <v>0</v>
      </c>
      <c r="AR287" s="6" t="s">
        <v>393</v>
      </c>
      <c r="AT287" s="6" t="s">
        <v>144</v>
      </c>
      <c r="AU287" s="6" t="s">
        <v>96</v>
      </c>
      <c r="AY287" s="6" t="s">
        <v>143</v>
      </c>
      <c r="BE287" s="88">
        <f>IF($U$287="základní",$N$287,0)</f>
        <v>0</v>
      </c>
      <c r="BF287" s="88">
        <f>IF($U$287="snížená",$N$287,0)</f>
        <v>0</v>
      </c>
      <c r="BG287" s="88">
        <f>IF($U$287="zákl. přenesená",$N$287,0)</f>
        <v>0</v>
      </c>
      <c r="BH287" s="88">
        <f>IF($U$287="sníž. přenesená",$N$287,0)</f>
        <v>0</v>
      </c>
      <c r="BI287" s="88">
        <f>IF($U$287="nulová",$N$287,0)</f>
        <v>0</v>
      </c>
      <c r="BJ287" s="6" t="s">
        <v>21</v>
      </c>
      <c r="BK287" s="88">
        <f>ROUND($L$287*$K$287,2)</f>
        <v>0</v>
      </c>
      <c r="BL287" s="6" t="s">
        <v>393</v>
      </c>
    </row>
    <row r="288" spans="2:51" s="6" customFormat="1" ht="15.75" customHeight="1">
      <c r="B288" s="141"/>
      <c r="C288" s="142"/>
      <c r="D288" s="142"/>
      <c r="E288" s="142"/>
      <c r="F288" s="224" t="s">
        <v>405</v>
      </c>
      <c r="G288" s="225"/>
      <c r="H288" s="225"/>
      <c r="I288" s="225"/>
      <c r="J288" s="142"/>
      <c r="K288" s="142"/>
      <c r="L288" s="142"/>
      <c r="M288" s="142"/>
      <c r="N288" s="142"/>
      <c r="O288" s="142"/>
      <c r="P288" s="142"/>
      <c r="Q288" s="142"/>
      <c r="R288" s="143"/>
      <c r="T288" s="144"/>
      <c r="U288" s="142"/>
      <c r="V288" s="142"/>
      <c r="W288" s="142"/>
      <c r="X288" s="142"/>
      <c r="Y288" s="142"/>
      <c r="Z288" s="142"/>
      <c r="AA288" s="145"/>
      <c r="AT288" s="146" t="s">
        <v>153</v>
      </c>
      <c r="AU288" s="146" t="s">
        <v>96</v>
      </c>
      <c r="AV288" s="146" t="s">
        <v>21</v>
      </c>
      <c r="AW288" s="146" t="s">
        <v>104</v>
      </c>
      <c r="AX288" s="146" t="s">
        <v>78</v>
      </c>
      <c r="AY288" s="146" t="s">
        <v>143</v>
      </c>
    </row>
    <row r="289" spans="2:51" s="6" customFormat="1" ht="15.75" customHeight="1">
      <c r="B289" s="141"/>
      <c r="C289" s="142"/>
      <c r="D289" s="142"/>
      <c r="E289" s="142"/>
      <c r="F289" s="224" t="s">
        <v>406</v>
      </c>
      <c r="G289" s="225"/>
      <c r="H289" s="225"/>
      <c r="I289" s="225"/>
      <c r="J289" s="142"/>
      <c r="K289" s="142"/>
      <c r="L289" s="142"/>
      <c r="M289" s="142"/>
      <c r="N289" s="142"/>
      <c r="O289" s="142"/>
      <c r="P289" s="142"/>
      <c r="Q289" s="142"/>
      <c r="R289" s="143"/>
      <c r="T289" s="144"/>
      <c r="U289" s="142"/>
      <c r="V289" s="142"/>
      <c r="W289" s="142"/>
      <c r="X289" s="142"/>
      <c r="Y289" s="142"/>
      <c r="Z289" s="142"/>
      <c r="AA289" s="145"/>
      <c r="AT289" s="146" t="s">
        <v>153</v>
      </c>
      <c r="AU289" s="146" t="s">
        <v>96</v>
      </c>
      <c r="AV289" s="146" t="s">
        <v>21</v>
      </c>
      <c r="AW289" s="146" t="s">
        <v>104</v>
      </c>
      <c r="AX289" s="146" t="s">
        <v>78</v>
      </c>
      <c r="AY289" s="146" t="s">
        <v>143</v>
      </c>
    </row>
    <row r="290" spans="2:51" s="6" customFormat="1" ht="15.75" customHeight="1">
      <c r="B290" s="141"/>
      <c r="C290" s="142"/>
      <c r="D290" s="142"/>
      <c r="E290" s="142"/>
      <c r="F290" s="224" t="s">
        <v>407</v>
      </c>
      <c r="G290" s="225"/>
      <c r="H290" s="225"/>
      <c r="I290" s="225"/>
      <c r="J290" s="142"/>
      <c r="K290" s="142"/>
      <c r="L290" s="142"/>
      <c r="M290" s="142"/>
      <c r="N290" s="142"/>
      <c r="O290" s="142"/>
      <c r="P290" s="142"/>
      <c r="Q290" s="142"/>
      <c r="R290" s="143"/>
      <c r="T290" s="144"/>
      <c r="U290" s="142"/>
      <c r="V290" s="142"/>
      <c r="W290" s="142"/>
      <c r="X290" s="142"/>
      <c r="Y290" s="142"/>
      <c r="Z290" s="142"/>
      <c r="AA290" s="145"/>
      <c r="AT290" s="146" t="s">
        <v>153</v>
      </c>
      <c r="AU290" s="146" t="s">
        <v>96</v>
      </c>
      <c r="AV290" s="146" t="s">
        <v>21</v>
      </c>
      <c r="AW290" s="146" t="s">
        <v>104</v>
      </c>
      <c r="AX290" s="146" t="s">
        <v>78</v>
      </c>
      <c r="AY290" s="146" t="s">
        <v>143</v>
      </c>
    </row>
    <row r="291" spans="2:51" s="6" customFormat="1" ht="15.75" customHeight="1">
      <c r="B291" s="141"/>
      <c r="C291" s="142"/>
      <c r="D291" s="142"/>
      <c r="E291" s="142"/>
      <c r="F291" s="224" t="s">
        <v>408</v>
      </c>
      <c r="G291" s="225"/>
      <c r="H291" s="225"/>
      <c r="I291" s="225"/>
      <c r="J291" s="142"/>
      <c r="K291" s="142"/>
      <c r="L291" s="142"/>
      <c r="M291" s="142"/>
      <c r="N291" s="142"/>
      <c r="O291" s="142"/>
      <c r="P291" s="142"/>
      <c r="Q291" s="142"/>
      <c r="R291" s="143"/>
      <c r="T291" s="144"/>
      <c r="U291" s="142"/>
      <c r="V291" s="142"/>
      <c r="W291" s="142"/>
      <c r="X291" s="142"/>
      <c r="Y291" s="142"/>
      <c r="Z291" s="142"/>
      <c r="AA291" s="145"/>
      <c r="AT291" s="146" t="s">
        <v>153</v>
      </c>
      <c r="AU291" s="146" t="s">
        <v>96</v>
      </c>
      <c r="AV291" s="146" t="s">
        <v>21</v>
      </c>
      <c r="AW291" s="146" t="s">
        <v>104</v>
      </c>
      <c r="AX291" s="146" t="s">
        <v>78</v>
      </c>
      <c r="AY291" s="146" t="s">
        <v>143</v>
      </c>
    </row>
    <row r="292" spans="2:51" s="6" customFormat="1" ht="15.75" customHeight="1">
      <c r="B292" s="147"/>
      <c r="C292" s="148"/>
      <c r="D292" s="148"/>
      <c r="E292" s="148"/>
      <c r="F292" s="226" t="s">
        <v>21</v>
      </c>
      <c r="G292" s="227"/>
      <c r="H292" s="227"/>
      <c r="I292" s="227"/>
      <c r="J292" s="148"/>
      <c r="K292" s="149">
        <v>1</v>
      </c>
      <c r="L292" s="148"/>
      <c r="M292" s="148"/>
      <c r="N292" s="148"/>
      <c r="O292" s="148"/>
      <c r="P292" s="148"/>
      <c r="Q292" s="148"/>
      <c r="R292" s="150"/>
      <c r="T292" s="151"/>
      <c r="U292" s="148"/>
      <c r="V292" s="148"/>
      <c r="W292" s="148"/>
      <c r="X292" s="148"/>
      <c r="Y292" s="148"/>
      <c r="Z292" s="148"/>
      <c r="AA292" s="152"/>
      <c r="AT292" s="153" t="s">
        <v>153</v>
      </c>
      <c r="AU292" s="153" t="s">
        <v>96</v>
      </c>
      <c r="AV292" s="153" t="s">
        <v>96</v>
      </c>
      <c r="AW292" s="153" t="s">
        <v>104</v>
      </c>
      <c r="AX292" s="153" t="s">
        <v>21</v>
      </c>
      <c r="AY292" s="153" t="s">
        <v>143</v>
      </c>
    </row>
    <row r="293" spans="2:63" s="123" customFormat="1" ht="30.75" customHeight="1">
      <c r="B293" s="124"/>
      <c r="C293" s="125"/>
      <c r="D293" s="133" t="s">
        <v>117</v>
      </c>
      <c r="E293" s="125"/>
      <c r="F293" s="125"/>
      <c r="G293" s="125"/>
      <c r="H293" s="125"/>
      <c r="I293" s="125"/>
      <c r="J293" s="125"/>
      <c r="K293" s="125"/>
      <c r="L293" s="125"/>
      <c r="M293" s="125"/>
      <c r="N293" s="237">
        <f>$BK$293</f>
        <v>0</v>
      </c>
      <c r="O293" s="236"/>
      <c r="P293" s="236"/>
      <c r="Q293" s="236"/>
      <c r="R293" s="127"/>
      <c r="T293" s="128"/>
      <c r="U293" s="125"/>
      <c r="V293" s="125"/>
      <c r="W293" s="129">
        <f>SUM($W$294:$W$297)</f>
        <v>0</v>
      </c>
      <c r="X293" s="125"/>
      <c r="Y293" s="129">
        <f>SUM($Y$294:$Y$297)</f>
        <v>0</v>
      </c>
      <c r="Z293" s="125"/>
      <c r="AA293" s="130">
        <f>SUM($AA$294:$AA$297)</f>
        <v>0</v>
      </c>
      <c r="AR293" s="131" t="s">
        <v>163</v>
      </c>
      <c r="AT293" s="131" t="s">
        <v>77</v>
      </c>
      <c r="AU293" s="131" t="s">
        <v>21</v>
      </c>
      <c r="AY293" s="131" t="s">
        <v>143</v>
      </c>
      <c r="BK293" s="132">
        <f>SUM($BK$294:$BK$297)</f>
        <v>0</v>
      </c>
    </row>
    <row r="294" spans="2:64" s="6" customFormat="1" ht="15.75" customHeight="1">
      <c r="B294" s="23"/>
      <c r="C294" s="134" t="s">
        <v>409</v>
      </c>
      <c r="D294" s="134" t="s">
        <v>144</v>
      </c>
      <c r="E294" s="135" t="s">
        <v>410</v>
      </c>
      <c r="F294" s="220" t="s">
        <v>124</v>
      </c>
      <c r="G294" s="221"/>
      <c r="H294" s="221"/>
      <c r="I294" s="221"/>
      <c r="J294" s="136" t="s">
        <v>392</v>
      </c>
      <c r="K294" s="137">
        <v>1</v>
      </c>
      <c r="L294" s="222">
        <v>0</v>
      </c>
      <c r="M294" s="221"/>
      <c r="N294" s="223">
        <f>ROUND($L$294*$K$294,2)</f>
        <v>0</v>
      </c>
      <c r="O294" s="221"/>
      <c r="P294" s="221"/>
      <c r="Q294" s="221"/>
      <c r="R294" s="25"/>
      <c r="T294" s="138"/>
      <c r="U294" s="31" t="s">
        <v>43</v>
      </c>
      <c r="V294" s="139">
        <v>0</v>
      </c>
      <c r="W294" s="139">
        <f>$V$294*$K$294</f>
        <v>0</v>
      </c>
      <c r="X294" s="139">
        <v>0</v>
      </c>
      <c r="Y294" s="139">
        <f>$X$294*$K$294</f>
        <v>0</v>
      </c>
      <c r="Z294" s="139">
        <v>0</v>
      </c>
      <c r="AA294" s="140">
        <f>$Z$294*$K$294</f>
        <v>0</v>
      </c>
      <c r="AR294" s="6" t="s">
        <v>393</v>
      </c>
      <c r="AT294" s="6" t="s">
        <v>144</v>
      </c>
      <c r="AU294" s="6" t="s">
        <v>96</v>
      </c>
      <c r="AY294" s="6" t="s">
        <v>143</v>
      </c>
      <c r="BE294" s="88">
        <f>IF($U$294="základní",$N$294,0)</f>
        <v>0</v>
      </c>
      <c r="BF294" s="88">
        <f>IF($U$294="snížená",$N$294,0)</f>
        <v>0</v>
      </c>
      <c r="BG294" s="88">
        <f>IF($U$294="zákl. přenesená",$N$294,0)</f>
        <v>0</v>
      </c>
      <c r="BH294" s="88">
        <f>IF($U$294="sníž. přenesená",$N$294,0)</f>
        <v>0</v>
      </c>
      <c r="BI294" s="88">
        <f>IF($U$294="nulová",$N$294,0)</f>
        <v>0</v>
      </c>
      <c r="BJ294" s="6" t="s">
        <v>21</v>
      </c>
      <c r="BK294" s="88">
        <f>ROUND($L$294*$K$294,2)</f>
        <v>0</v>
      </c>
      <c r="BL294" s="6" t="s">
        <v>393</v>
      </c>
    </row>
    <row r="295" spans="2:51" s="6" customFormat="1" ht="15.75" customHeight="1">
      <c r="B295" s="141"/>
      <c r="C295" s="142"/>
      <c r="D295" s="142"/>
      <c r="E295" s="142"/>
      <c r="F295" s="224" t="s">
        <v>411</v>
      </c>
      <c r="G295" s="225"/>
      <c r="H295" s="225"/>
      <c r="I295" s="225"/>
      <c r="J295" s="142"/>
      <c r="K295" s="142"/>
      <c r="L295" s="142"/>
      <c r="M295" s="142"/>
      <c r="N295" s="142"/>
      <c r="O295" s="142"/>
      <c r="P295" s="142"/>
      <c r="Q295" s="142"/>
      <c r="R295" s="143"/>
      <c r="T295" s="144"/>
      <c r="U295" s="142"/>
      <c r="V295" s="142"/>
      <c r="W295" s="142"/>
      <c r="X295" s="142"/>
      <c r="Y295" s="142"/>
      <c r="Z295" s="142"/>
      <c r="AA295" s="145"/>
      <c r="AT295" s="146" t="s">
        <v>153</v>
      </c>
      <c r="AU295" s="146" t="s">
        <v>96</v>
      </c>
      <c r="AV295" s="146" t="s">
        <v>21</v>
      </c>
      <c r="AW295" s="146" t="s">
        <v>104</v>
      </c>
      <c r="AX295" s="146" t="s">
        <v>78</v>
      </c>
      <c r="AY295" s="146" t="s">
        <v>143</v>
      </c>
    </row>
    <row r="296" spans="2:51" s="6" customFormat="1" ht="15.75" customHeight="1">
      <c r="B296" s="141"/>
      <c r="C296" s="142"/>
      <c r="D296" s="142"/>
      <c r="E296" s="142"/>
      <c r="F296" s="224" t="s">
        <v>412</v>
      </c>
      <c r="G296" s="225"/>
      <c r="H296" s="225"/>
      <c r="I296" s="225"/>
      <c r="J296" s="142"/>
      <c r="K296" s="142"/>
      <c r="L296" s="142"/>
      <c r="M296" s="142"/>
      <c r="N296" s="142"/>
      <c r="O296" s="142"/>
      <c r="P296" s="142"/>
      <c r="Q296" s="142"/>
      <c r="R296" s="143"/>
      <c r="T296" s="144"/>
      <c r="U296" s="142"/>
      <c r="V296" s="142"/>
      <c r="W296" s="142"/>
      <c r="X296" s="142"/>
      <c r="Y296" s="142"/>
      <c r="Z296" s="142"/>
      <c r="AA296" s="145"/>
      <c r="AT296" s="146" t="s">
        <v>153</v>
      </c>
      <c r="AU296" s="146" t="s">
        <v>96</v>
      </c>
      <c r="AV296" s="146" t="s">
        <v>21</v>
      </c>
      <c r="AW296" s="146" t="s">
        <v>104</v>
      </c>
      <c r="AX296" s="146" t="s">
        <v>78</v>
      </c>
      <c r="AY296" s="146" t="s">
        <v>143</v>
      </c>
    </row>
    <row r="297" spans="2:51" s="6" customFormat="1" ht="15.75" customHeight="1">
      <c r="B297" s="147"/>
      <c r="C297" s="148"/>
      <c r="D297" s="148"/>
      <c r="E297" s="148"/>
      <c r="F297" s="226" t="s">
        <v>21</v>
      </c>
      <c r="G297" s="227"/>
      <c r="H297" s="227"/>
      <c r="I297" s="227"/>
      <c r="J297" s="148"/>
      <c r="K297" s="149">
        <v>1</v>
      </c>
      <c r="L297" s="148"/>
      <c r="M297" s="148"/>
      <c r="N297" s="148"/>
      <c r="O297" s="148"/>
      <c r="P297" s="148"/>
      <c r="Q297" s="148"/>
      <c r="R297" s="150"/>
      <c r="T297" s="151"/>
      <c r="U297" s="148"/>
      <c r="V297" s="148"/>
      <c r="W297" s="148"/>
      <c r="X297" s="148"/>
      <c r="Y297" s="148"/>
      <c r="Z297" s="148"/>
      <c r="AA297" s="152"/>
      <c r="AT297" s="153" t="s">
        <v>153</v>
      </c>
      <c r="AU297" s="153" t="s">
        <v>96</v>
      </c>
      <c r="AV297" s="153" t="s">
        <v>96</v>
      </c>
      <c r="AW297" s="153" t="s">
        <v>104</v>
      </c>
      <c r="AX297" s="153" t="s">
        <v>21</v>
      </c>
      <c r="AY297" s="153" t="s">
        <v>143</v>
      </c>
    </row>
    <row r="298" spans="2:63" s="123" customFormat="1" ht="30.75" customHeight="1">
      <c r="B298" s="124"/>
      <c r="C298" s="125"/>
      <c r="D298" s="133" t="s">
        <v>118</v>
      </c>
      <c r="E298" s="125"/>
      <c r="F298" s="125"/>
      <c r="G298" s="125"/>
      <c r="H298" s="125"/>
      <c r="I298" s="125"/>
      <c r="J298" s="125"/>
      <c r="K298" s="125"/>
      <c r="L298" s="125"/>
      <c r="M298" s="125"/>
      <c r="N298" s="237">
        <f>$BK$298</f>
        <v>0</v>
      </c>
      <c r="O298" s="236"/>
      <c r="P298" s="236"/>
      <c r="Q298" s="236"/>
      <c r="R298" s="127"/>
      <c r="T298" s="128"/>
      <c r="U298" s="125"/>
      <c r="V298" s="125"/>
      <c r="W298" s="129">
        <f>$W$299</f>
        <v>0</v>
      </c>
      <c r="X298" s="125"/>
      <c r="Y298" s="129">
        <f>$Y$299</f>
        <v>0</v>
      </c>
      <c r="Z298" s="125"/>
      <c r="AA298" s="130">
        <f>$AA$299</f>
        <v>0</v>
      </c>
      <c r="AR298" s="131" t="s">
        <v>163</v>
      </c>
      <c r="AT298" s="131" t="s">
        <v>77</v>
      </c>
      <c r="AU298" s="131" t="s">
        <v>21</v>
      </c>
      <c r="AY298" s="131" t="s">
        <v>143</v>
      </c>
      <c r="BK298" s="132">
        <f>$BK$299</f>
        <v>0</v>
      </c>
    </row>
    <row r="299" spans="2:64" s="6" customFormat="1" ht="15.75" customHeight="1">
      <c r="B299" s="23"/>
      <c r="C299" s="134" t="s">
        <v>413</v>
      </c>
      <c r="D299" s="134" t="s">
        <v>144</v>
      </c>
      <c r="E299" s="135" t="s">
        <v>414</v>
      </c>
      <c r="F299" s="220" t="s">
        <v>415</v>
      </c>
      <c r="G299" s="221"/>
      <c r="H299" s="221"/>
      <c r="I299" s="221"/>
      <c r="J299" s="136" t="s">
        <v>392</v>
      </c>
      <c r="K299" s="137">
        <v>1</v>
      </c>
      <c r="L299" s="222">
        <v>0</v>
      </c>
      <c r="M299" s="221"/>
      <c r="N299" s="223">
        <f>ROUND($L$299*$K$299,2)</f>
        <v>0</v>
      </c>
      <c r="O299" s="221"/>
      <c r="P299" s="221"/>
      <c r="Q299" s="221"/>
      <c r="R299" s="25"/>
      <c r="T299" s="138"/>
      <c r="U299" s="31" t="s">
        <v>43</v>
      </c>
      <c r="V299" s="139">
        <v>0</v>
      </c>
      <c r="W299" s="139">
        <f>$V$299*$K$299</f>
        <v>0</v>
      </c>
      <c r="X299" s="139">
        <v>0</v>
      </c>
      <c r="Y299" s="139">
        <f>$X$299*$K$299</f>
        <v>0</v>
      </c>
      <c r="Z299" s="139">
        <v>0</v>
      </c>
      <c r="AA299" s="140">
        <f>$Z$299*$K$299</f>
        <v>0</v>
      </c>
      <c r="AR299" s="6" t="s">
        <v>393</v>
      </c>
      <c r="AT299" s="6" t="s">
        <v>144</v>
      </c>
      <c r="AU299" s="6" t="s">
        <v>96</v>
      </c>
      <c r="AY299" s="6" t="s">
        <v>143</v>
      </c>
      <c r="BE299" s="88">
        <f>IF($U$299="základní",$N$299,0)</f>
        <v>0</v>
      </c>
      <c r="BF299" s="88">
        <f>IF($U$299="snížená",$N$299,0)</f>
        <v>0</v>
      </c>
      <c r="BG299" s="88">
        <f>IF($U$299="zákl. přenesená",$N$299,0)</f>
        <v>0</v>
      </c>
      <c r="BH299" s="88">
        <f>IF($U$299="sníž. přenesená",$N$299,0)</f>
        <v>0</v>
      </c>
      <c r="BI299" s="88">
        <f>IF($U$299="nulová",$N$299,0)</f>
        <v>0</v>
      </c>
      <c r="BJ299" s="6" t="s">
        <v>21</v>
      </c>
      <c r="BK299" s="88">
        <f>ROUND($L$299*$K$299,2)</f>
        <v>0</v>
      </c>
      <c r="BL299" s="6" t="s">
        <v>393</v>
      </c>
    </row>
    <row r="300" spans="2:63" s="6" customFormat="1" ht="51" customHeight="1">
      <c r="B300" s="23"/>
      <c r="C300" s="24"/>
      <c r="D300" s="126" t="s">
        <v>416</v>
      </c>
      <c r="E300" s="24"/>
      <c r="F300" s="24"/>
      <c r="G300" s="24"/>
      <c r="H300" s="24"/>
      <c r="I300" s="24"/>
      <c r="J300" s="24"/>
      <c r="K300" s="24"/>
      <c r="L300" s="24"/>
      <c r="M300" s="24"/>
      <c r="N300" s="235">
        <f>$BK$300</f>
        <v>0</v>
      </c>
      <c r="O300" s="186"/>
      <c r="P300" s="186"/>
      <c r="Q300" s="186"/>
      <c r="R300" s="25"/>
      <c r="T300" s="165"/>
      <c r="U300" s="43"/>
      <c r="V300" s="43"/>
      <c r="W300" s="43"/>
      <c r="X300" s="43"/>
      <c r="Y300" s="43"/>
      <c r="Z300" s="43"/>
      <c r="AA300" s="45"/>
      <c r="AT300" s="6" t="s">
        <v>77</v>
      </c>
      <c r="AU300" s="6" t="s">
        <v>78</v>
      </c>
      <c r="AY300" s="6" t="s">
        <v>417</v>
      </c>
      <c r="BK300" s="88">
        <v>0</v>
      </c>
    </row>
    <row r="301" spans="2:18" s="6" customFormat="1" ht="7.5" customHeight="1">
      <c r="B301" s="46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8"/>
    </row>
    <row r="302" s="2" customFormat="1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$N$300</f>
        <v>0</v>
      </c>
    </row>
  </sheetData>
  <sheetProtection password="CC35" sheet="1" objects="1" scenarios="1" formatColumns="0" formatRows="0" sort="0" autoFilter="0"/>
  <mergeCells count="383">
    <mergeCell ref="N300:Q300"/>
    <mergeCell ref="H1:K1"/>
    <mergeCell ref="S2:AC2"/>
    <mergeCell ref="N273:Q273"/>
    <mergeCell ref="N274:Q274"/>
    <mergeCell ref="N280:Q280"/>
    <mergeCell ref="N286:Q286"/>
    <mergeCell ref="N293:Q293"/>
    <mergeCell ref="N298:Q298"/>
    <mergeCell ref="N131:Q131"/>
    <mergeCell ref="N186:Q186"/>
    <mergeCell ref="N189:Q189"/>
    <mergeCell ref="N223:Q223"/>
    <mergeCell ref="N249:Q249"/>
    <mergeCell ref="N266:Q266"/>
    <mergeCell ref="N294:Q294"/>
    <mergeCell ref="F295:I295"/>
    <mergeCell ref="F296:I296"/>
    <mergeCell ref="F297:I297"/>
    <mergeCell ref="F299:I299"/>
    <mergeCell ref="L299:M299"/>
    <mergeCell ref="N299:Q299"/>
    <mergeCell ref="F289:I289"/>
    <mergeCell ref="F290:I290"/>
    <mergeCell ref="F291:I291"/>
    <mergeCell ref="F292:I292"/>
    <mergeCell ref="F294:I294"/>
    <mergeCell ref="L294:M294"/>
    <mergeCell ref="F284:I284"/>
    <mergeCell ref="F285:I285"/>
    <mergeCell ref="F287:I287"/>
    <mergeCell ref="L287:M287"/>
    <mergeCell ref="N287:Q287"/>
    <mergeCell ref="F288:I288"/>
    <mergeCell ref="F279:I279"/>
    <mergeCell ref="F281:I281"/>
    <mergeCell ref="L281:M281"/>
    <mergeCell ref="N281:Q281"/>
    <mergeCell ref="F282:I282"/>
    <mergeCell ref="F283:I283"/>
    <mergeCell ref="F275:I275"/>
    <mergeCell ref="L275:M275"/>
    <mergeCell ref="N275:Q275"/>
    <mergeCell ref="F276:I276"/>
    <mergeCell ref="F277:I277"/>
    <mergeCell ref="F278:I278"/>
    <mergeCell ref="F270:I270"/>
    <mergeCell ref="L270:M270"/>
    <mergeCell ref="N270:Q270"/>
    <mergeCell ref="F272:I272"/>
    <mergeCell ref="L272:M272"/>
    <mergeCell ref="N272:Q272"/>
    <mergeCell ref="N271:Q271"/>
    <mergeCell ref="F268:I268"/>
    <mergeCell ref="L268:M268"/>
    <mergeCell ref="N268:Q268"/>
    <mergeCell ref="F269:I269"/>
    <mergeCell ref="L269:M269"/>
    <mergeCell ref="N269:Q269"/>
    <mergeCell ref="F264:I264"/>
    <mergeCell ref="F265:I265"/>
    <mergeCell ref="L265:M265"/>
    <mergeCell ref="N265:Q265"/>
    <mergeCell ref="F267:I267"/>
    <mergeCell ref="L267:M267"/>
    <mergeCell ref="N267:Q267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56:I256"/>
    <mergeCell ref="F257:I257"/>
    <mergeCell ref="F258:I258"/>
    <mergeCell ref="L258:M258"/>
    <mergeCell ref="N258:Q258"/>
    <mergeCell ref="F259:I259"/>
    <mergeCell ref="F253:I253"/>
    <mergeCell ref="L253:M253"/>
    <mergeCell ref="N253:Q253"/>
    <mergeCell ref="F254:I254"/>
    <mergeCell ref="F255:I255"/>
    <mergeCell ref="L255:M255"/>
    <mergeCell ref="N255:Q255"/>
    <mergeCell ref="F248:I248"/>
    <mergeCell ref="F250:I250"/>
    <mergeCell ref="L250:M250"/>
    <mergeCell ref="N250:Q250"/>
    <mergeCell ref="F251:I251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3:I243"/>
    <mergeCell ref="L243:M243"/>
    <mergeCell ref="N243:Q243"/>
    <mergeCell ref="F244:I244"/>
    <mergeCell ref="F245:I245"/>
    <mergeCell ref="L245:M245"/>
    <mergeCell ref="N245:Q245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29:I229"/>
    <mergeCell ref="F230:I230"/>
    <mergeCell ref="F231:I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8:I218"/>
    <mergeCell ref="F219:I219"/>
    <mergeCell ref="F220:I220"/>
    <mergeCell ref="F221:I221"/>
    <mergeCell ref="F222:I222"/>
    <mergeCell ref="F224:I224"/>
    <mergeCell ref="L214:M214"/>
    <mergeCell ref="N214:Q214"/>
    <mergeCell ref="F215:I215"/>
    <mergeCell ref="F216:I216"/>
    <mergeCell ref="F217:I217"/>
    <mergeCell ref="L217:M217"/>
    <mergeCell ref="N217:Q217"/>
    <mergeCell ref="F209:I209"/>
    <mergeCell ref="F210:I210"/>
    <mergeCell ref="F211:I211"/>
    <mergeCell ref="F212:I212"/>
    <mergeCell ref="F213:I213"/>
    <mergeCell ref="F214:I21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1:I201"/>
    <mergeCell ref="F202:I202"/>
    <mergeCell ref="L202:M202"/>
    <mergeCell ref="N202:Q202"/>
    <mergeCell ref="F203:I203"/>
    <mergeCell ref="F204:I204"/>
    <mergeCell ref="F197:I197"/>
    <mergeCell ref="F198:I198"/>
    <mergeCell ref="F199:I199"/>
    <mergeCell ref="L199:M199"/>
    <mergeCell ref="N199:Q199"/>
    <mergeCell ref="F200:I200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88:I188"/>
    <mergeCell ref="F190:I190"/>
    <mergeCell ref="L190:M190"/>
    <mergeCell ref="N190:Q190"/>
    <mergeCell ref="F191:I191"/>
    <mergeCell ref="F192:I192"/>
    <mergeCell ref="F183:I183"/>
    <mergeCell ref="F184:I184"/>
    <mergeCell ref="F185:I185"/>
    <mergeCell ref="L185:M185"/>
    <mergeCell ref="N185:Q185"/>
    <mergeCell ref="F187:I187"/>
    <mergeCell ref="L187:M187"/>
    <mergeCell ref="N187:Q187"/>
    <mergeCell ref="N179:Q179"/>
    <mergeCell ref="F180:I180"/>
    <mergeCell ref="L180:M180"/>
    <mergeCell ref="N180:Q180"/>
    <mergeCell ref="F181:I181"/>
    <mergeCell ref="F182:I182"/>
    <mergeCell ref="F175:I175"/>
    <mergeCell ref="F176:I176"/>
    <mergeCell ref="F177:I177"/>
    <mergeCell ref="F178:I178"/>
    <mergeCell ref="F179:I179"/>
    <mergeCell ref="L179:M179"/>
    <mergeCell ref="F171:I171"/>
    <mergeCell ref="F172:I172"/>
    <mergeCell ref="F173:I173"/>
    <mergeCell ref="L173:M173"/>
    <mergeCell ref="N173:Q173"/>
    <mergeCell ref="F174:I174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63:I163"/>
    <mergeCell ref="F164:I164"/>
    <mergeCell ref="F165:I165"/>
    <mergeCell ref="F166:I166"/>
    <mergeCell ref="F167:I167"/>
    <mergeCell ref="L167:M167"/>
    <mergeCell ref="F160:I160"/>
    <mergeCell ref="L160:M160"/>
    <mergeCell ref="N160:Q160"/>
    <mergeCell ref="F161:I161"/>
    <mergeCell ref="F162:I162"/>
    <mergeCell ref="L162:M162"/>
    <mergeCell ref="N162:Q162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52:I152"/>
    <mergeCell ref="F153:I153"/>
    <mergeCell ref="F154:I154"/>
    <mergeCell ref="F155:I155"/>
    <mergeCell ref="F156:I156"/>
    <mergeCell ref="L156:M156"/>
    <mergeCell ref="F148:I148"/>
    <mergeCell ref="F149:I149"/>
    <mergeCell ref="F150:I150"/>
    <mergeCell ref="L150:M150"/>
    <mergeCell ref="N150:Q150"/>
    <mergeCell ref="F151:I151"/>
    <mergeCell ref="F144:I144"/>
    <mergeCell ref="F145:I145"/>
    <mergeCell ref="F146:I146"/>
    <mergeCell ref="F147:I147"/>
    <mergeCell ref="L147:M147"/>
    <mergeCell ref="N147:Q147"/>
    <mergeCell ref="F141:I141"/>
    <mergeCell ref="L141:M141"/>
    <mergeCell ref="N141:Q141"/>
    <mergeCell ref="F142:I142"/>
    <mergeCell ref="F143:I143"/>
    <mergeCell ref="L143:M143"/>
    <mergeCell ref="N143:Q143"/>
    <mergeCell ref="F137:I137"/>
    <mergeCell ref="F138:I138"/>
    <mergeCell ref="F139:I139"/>
    <mergeCell ref="L139:M139"/>
    <mergeCell ref="N139:Q139"/>
    <mergeCell ref="F140:I140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N129:Q129"/>
    <mergeCell ref="N130:Q130"/>
    <mergeCell ref="N110:Q110"/>
    <mergeCell ref="L112:Q112"/>
    <mergeCell ref="C118:Q118"/>
    <mergeCell ref="F120:P120"/>
    <mergeCell ref="F121:P121"/>
    <mergeCell ref="M123:P123"/>
    <mergeCell ref="D107:H107"/>
    <mergeCell ref="N107:Q107"/>
    <mergeCell ref="D108:H108"/>
    <mergeCell ref="N108:Q108"/>
    <mergeCell ref="D109:H109"/>
    <mergeCell ref="N109:Q109"/>
    <mergeCell ref="N101:Q101"/>
    <mergeCell ref="N102:Q102"/>
    <mergeCell ref="N104:Q104"/>
    <mergeCell ref="D105:H105"/>
    <mergeCell ref="N105:Q105"/>
    <mergeCell ref="D106:H106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2015-11-07T11:01:31Z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