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<sst xmlns="http://schemas.openxmlformats.org/spreadsheetml/2006/main" count="261" uniqueCount="178">
  <si>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</si>
  <si>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</si>
  <si>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</si>
  <si>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</si>
  <si>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</si>
  <si>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</si>
  <si>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</si>
  <si>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</si>
  <si>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</si>
  <si>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</si>
  <si>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</si>
  <si>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</si>
  <si>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</si>
  <si>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</si>
  <si>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</si>
  <si>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</si>
  <si>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</si>
  <si>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</si>
  <si>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</si>
  <si>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</si>
  <si>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</si>
  <si>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</si>
  <si>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</si>
  <si>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</si>
  <si>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</si>
  <si>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</si>
  <si>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</si>
  <si>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</si>
  <si>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</si>
  <si>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</si>
  <si>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</si>
  <si>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</si>
  <si>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</si>
  <si>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</si>
  <si>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Objekt</t>
  </si>
  <si>
    <t>Kód</t>
  </si>
  <si>
    <t>120001102VD</t>
  </si>
  <si>
    <t>1804071111VD</t>
  </si>
  <si>
    <t>1804071112VD</t>
  </si>
  <si>
    <t>183101112R00</t>
  </si>
  <si>
    <t>183101114R00</t>
  </si>
  <si>
    <t>183101115R00</t>
  </si>
  <si>
    <t>183551411R00</t>
  </si>
  <si>
    <t>184102111R00</t>
  </si>
  <si>
    <t>184102112R00</t>
  </si>
  <si>
    <t>184102115R00</t>
  </si>
  <si>
    <t>184202111R00</t>
  </si>
  <si>
    <t>184202112R00</t>
  </si>
  <si>
    <t>184804111R00</t>
  </si>
  <si>
    <t>184921093R00</t>
  </si>
  <si>
    <t>00572472</t>
  </si>
  <si>
    <t>02650086VD</t>
  </si>
  <si>
    <t>02651377VD</t>
  </si>
  <si>
    <t>02652513VD</t>
  </si>
  <si>
    <t>0265260VD</t>
  </si>
  <si>
    <t>02655200VD</t>
  </si>
  <si>
    <t>02660785VD</t>
  </si>
  <si>
    <t>02660786VD</t>
  </si>
  <si>
    <t>0266500VD</t>
  </si>
  <si>
    <t>0266503VD</t>
  </si>
  <si>
    <t>0266504VD</t>
  </si>
  <si>
    <t>1001111VD</t>
  </si>
  <si>
    <t>61410000VD</t>
  </si>
  <si>
    <t>Rybník R1 v k.ú. Dobřeň</t>
  </si>
  <si>
    <t>nová stavba</t>
  </si>
  <si>
    <t>Zkrácený popis</t>
  </si>
  <si>
    <t>Odkopávky a prokopávky</t>
  </si>
  <si>
    <t>Vytyčení výsadeb</t>
  </si>
  <si>
    <t>Povrchové úpravy terénu</t>
  </si>
  <si>
    <t>Založení trávníku lučního strojně včetně přípravy půdy v rovině</t>
  </si>
  <si>
    <t>Založení trávníku lučního strojně včetně přípravy půdy  svah</t>
  </si>
  <si>
    <t>Hloub. jamek bez výměny půdy do 0,02 m3, svah 1:5</t>
  </si>
  <si>
    <t>Hloub. jamek bez výměny půdy do 0,125 m3, sv.1:5</t>
  </si>
  <si>
    <t>Hloub. jamek bez výměny půdy do 0,4 m3, svah 1:5</t>
  </si>
  <si>
    <t>Úprava půdy rot. kypřičem 15 cm, do 5 ha, do 5 st.</t>
  </si>
  <si>
    <t>Výsadba dřevin s balem D do 20 cm, v rovině</t>
  </si>
  <si>
    <t>Výsadba dřevin s balem D do 30 cm, v rovině</t>
  </si>
  <si>
    <t>Výsadba dřevin s balem D do 60 cm, v rovině</t>
  </si>
  <si>
    <t>Ukotvení dřeviny kůly D do 10 cm, dl. do 2 m</t>
  </si>
  <si>
    <t>Ukotvení dřeviny kůly D do 10 cm, dl. do 3 m</t>
  </si>
  <si>
    <t>Ochrana dřevin před okusem zvěří z rákosu v rovině</t>
  </si>
  <si>
    <t>Mulčování rostlin tl. do 0,1 m rovina</t>
  </si>
  <si>
    <t>Ostatní materiál</t>
  </si>
  <si>
    <t>Směs travní luční III. - dlouhodobá PROFI</t>
  </si>
  <si>
    <t>Javor - Acer campestre</t>
  </si>
  <si>
    <t>Svída krvavá - Cornus sanquinea</t>
  </si>
  <si>
    <t>Brslen evropský - Euonymus europaeur</t>
  </si>
  <si>
    <t>Jilm - Ulmus leavis</t>
  </si>
  <si>
    <t>Olše lepkavá - Alnus glutinosa 10 - 12</t>
  </si>
  <si>
    <t>Střemcha obecná - Prunus padus</t>
  </si>
  <si>
    <t>Vrba pětimužná - Salix pentandra</t>
  </si>
  <si>
    <t>vrba ušatá - Salix aurita</t>
  </si>
  <si>
    <t>vrba nachová - Salix purpurea</t>
  </si>
  <si>
    <t>Vrba košíková - Salix viminalis</t>
  </si>
  <si>
    <t>Štěpka</t>
  </si>
  <si>
    <t>KŮLY KE STROMKŮM délka do 2 m</t>
  </si>
  <si>
    <t>Doba výstavby:</t>
  </si>
  <si>
    <t>Začátek výstavby:</t>
  </si>
  <si>
    <t>Konec výstavby:</t>
  </si>
  <si>
    <t>Zpracováno dne:</t>
  </si>
  <si>
    <t>M.j.</t>
  </si>
  <si>
    <t>ks</t>
  </si>
  <si>
    <t>m2</t>
  </si>
  <si>
    <t>kus</t>
  </si>
  <si>
    <t>har</t>
  </si>
  <si>
    <t>kg</t>
  </si>
  <si>
    <t>m3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</si>
  <si>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</si>
  <si>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</si>
  <si>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</si>
  <si>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</si>
  <si>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</si>
  <si>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</si>
  <si>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</si>
  <si>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</si>
  <si>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</si>
  <si>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</si>
  <si>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</si>
  <si>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</si>
  <si>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</si>
  <si>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s.r.o. Pardubice</t>
  </si>
  <si>
    <t>Navrátilová Eva</t>
  </si>
  <si>
    <t>Celkem</t>
  </si>
  <si>
    <t>Hmotnost (t)</t>
  </si>
  <si>
    <t>0</t>
  </si>
  <si>
    <t>Přesuny</t>
  </si>
  <si>
    <t>Typ skupiny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</si>
  <si>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</si>
  <si>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</si>
  <si>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</si>
  <si>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</si>
  <si>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</si>
  <si>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</si>
  <si>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</si>
  <si>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</si>
  <si>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</si>
  <si>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</si>
  <si>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</si>
  <si>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</si>
  <si>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</si>
  <si>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</si>
  <si>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</si>
  <si>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</si>
  <si>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</si>
  <si>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</si>
  <si>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</si>
  <si>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</si>
  <si>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</si>
  <si>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</si>
  <si>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</si>
  <si>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</si>
  <si>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</si>
  <si>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</si>
  <si>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</si>
  <si>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</si>
  <si>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</si>
  <si>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</si>
  <si>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</si>
  <si>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</si>
  <si>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</si>
  <si>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</si>
  <si>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</si>
  <si>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</si>
  <si>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</si>
  <si>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</si>
  <si>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</si>
  <si>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</si>
  <si>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</si>
  <si>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</si>
  <si>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</si>
  <si>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</si>
  <si>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CÚ 1/09 RTS</t>
  </si>
  <si>
    <t>Ing. Zuzana Baladová</t>
  </si>
  <si>
    <t>SO 5 - Ozelenění rybníka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</si>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</sst>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4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8.5742187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3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2.75">
      <c r="A2" s="53" t="s">
        <v>1</v>
      </c>
      <c r="B2" s="49"/>
      <c r="C2" s="49"/>
      <c r="D2" s="38" t="s">
        <v>63</v>
      </c>
      <c r="E2" s="48" t="s">
        <v>96</v>
      </c>
      <c r="F2" s="49"/>
      <c r="G2" s="48"/>
      <c r="H2" s="49"/>
      <c r="I2" s="48" t="s">
        <v>114</v>
      </c>
      <c r="J2" s="48" t="s">
        <v>119</v>
      </c>
      <c r="K2" s="49"/>
      <c r="L2" s="56"/>
      <c r="M2" s="7"/>
    </row>
    <row r="3" spans="1:13" ht="12.75">
      <c r="A3" s="54"/>
      <c r="B3" s="46"/>
      <c r="C3" s="46"/>
      <c r="D3" s="60"/>
      <c r="E3" s="46"/>
      <c r="F3" s="46"/>
      <c r="G3" s="46"/>
      <c r="H3" s="46"/>
      <c r="I3" s="46"/>
      <c r="J3" s="46"/>
      <c r="K3" s="46"/>
      <c r="L3" s="57"/>
      <c r="M3" s="7"/>
    </row>
    <row r="4" spans="1:13" ht="12.75">
      <c r="A4" s="55" t="s">
        <v>2</v>
      </c>
      <c r="B4" s="46"/>
      <c r="C4" s="46"/>
      <c r="D4" s="45" t="s">
        <v>64</v>
      </c>
      <c r="E4" s="45" t="s">
        <v>97</v>
      </c>
      <c r="F4" s="46"/>
      <c r="G4" s="50"/>
      <c r="H4" s="46"/>
      <c r="I4" s="45" t="s">
        <v>115</v>
      </c>
      <c r="J4" s="45" t="s">
        <v>172</v>
      </c>
      <c r="K4" s="46"/>
      <c r="L4" s="57"/>
      <c r="M4" s="7"/>
    </row>
    <row r="5" spans="1:13" ht="12.75">
      <c r="A5" s="54"/>
      <c r="B5" s="46"/>
      <c r="C5" s="46"/>
      <c r="D5" s="46"/>
      <c r="E5" s="46"/>
      <c r="F5" s="46"/>
      <c r="G5" s="46"/>
      <c r="H5" s="46"/>
      <c r="I5" s="46"/>
      <c r="J5" s="46"/>
      <c r="K5" s="46"/>
      <c r="L5" s="57"/>
      <c r="M5" s="7"/>
    </row>
    <row r="6" spans="1:13" ht="12.75">
      <c r="A6" s="55" t="s">
        <v>3</v>
      </c>
      <c r="B6" s="46"/>
      <c r="C6" s="46"/>
      <c r="D6" s="45" t="s">
        <v>173</v>
      </c>
      <c r="E6" s="45" t="s">
        <v>98</v>
      </c>
      <c r="F6" s="46"/>
      <c r="G6" s="46"/>
      <c r="H6" s="46"/>
      <c r="I6" s="45" t="s">
        <v>116</v>
      </c>
      <c r="J6" s="45" t="s">
        <v>120</v>
      </c>
      <c r="K6" s="46"/>
      <c r="L6" s="57"/>
      <c r="M6" s="7"/>
    </row>
    <row r="7" spans="1:13" ht="12.75">
      <c r="A7" s="54"/>
      <c r="B7" s="46"/>
      <c r="C7" s="46"/>
      <c r="D7" s="46"/>
      <c r="E7" s="46"/>
      <c r="F7" s="46"/>
      <c r="G7" s="46"/>
      <c r="H7" s="46"/>
      <c r="I7" s="46"/>
      <c r="J7" s="46"/>
      <c r="K7" s="46"/>
      <c r="L7" s="57"/>
      <c r="M7" s="7"/>
    </row>
    <row r="8" spans="1:13" ht="12.75">
      <c r="A8" s="55" t="s">
        <v>4</v>
      </c>
      <c r="B8" s="46"/>
      <c r="C8" s="46"/>
      <c r="D8" s="45" t="s">
        <v>171</v>
      </c>
      <c r="E8" s="45" t="s">
        <v>99</v>
      </c>
      <c r="F8" s="46"/>
      <c r="G8" s="50">
        <v>39996</v>
      </c>
      <c r="H8" s="46"/>
      <c r="I8" s="45" t="s">
        <v>117</v>
      </c>
      <c r="J8" s="45" t="s">
        <v>121</v>
      </c>
      <c r="K8" s="46"/>
      <c r="L8" s="57"/>
      <c r="M8" s="7"/>
    </row>
    <row r="9" spans="1:13" ht="12.75">
      <c r="A9" s="59"/>
      <c r="B9" s="47"/>
      <c r="C9" s="47"/>
      <c r="D9" s="47"/>
      <c r="E9" s="47"/>
      <c r="F9" s="47"/>
      <c r="G9" s="47"/>
      <c r="H9" s="47"/>
      <c r="I9" s="47"/>
      <c r="J9" s="47"/>
      <c r="K9" s="47"/>
      <c r="L9" s="58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109</v>
      </c>
      <c r="H10" s="40" t="s">
        <v>111</v>
      </c>
      <c r="I10" s="41"/>
      <c r="J10" s="42"/>
      <c r="K10" s="40" t="s">
        <v>123</v>
      </c>
      <c r="L10" s="42"/>
      <c r="M10" s="8"/>
    </row>
    <row r="11" spans="1:24" ht="12.75">
      <c r="A11" s="25" t="s">
        <v>6</v>
      </c>
      <c r="B11" s="26" t="s">
        <v>34</v>
      </c>
      <c r="C11" s="26" t="s">
        <v>35</v>
      </c>
      <c r="D11" s="26" t="s">
        <v>65</v>
      </c>
      <c r="E11" s="26" t="s">
        <v>100</v>
      </c>
      <c r="F11" s="27" t="s">
        <v>108</v>
      </c>
      <c r="G11" s="28" t="s">
        <v>110</v>
      </c>
      <c r="H11" s="29" t="s">
        <v>112</v>
      </c>
      <c r="I11" s="30" t="s">
        <v>118</v>
      </c>
      <c r="J11" s="31" t="s">
        <v>122</v>
      </c>
      <c r="K11" s="29" t="s">
        <v>109</v>
      </c>
      <c r="L11" s="31" t="s">
        <v>122</v>
      </c>
      <c r="M11" s="8"/>
      <c r="P11" s="6" t="s">
        <v>125</v>
      </c>
      <c r="Q11" s="6" t="s">
        <v>126</v>
      </c>
      <c r="R11" s="6" t="s">
        <v>129</v>
      </c>
      <c r="S11" s="6" t="s">
        <v>130</v>
      </c>
      <c r="T11" s="6" t="s">
        <v>131</v>
      </c>
      <c r="U11" s="6" t="s">
        <v>132</v>
      </c>
      <c r="V11" s="6" t="s">
        <v>133</v>
      </c>
      <c r="W11" s="6" t="s">
        <v>134</v>
      </c>
      <c r="X11" s="6" t="s">
        <v>135</v>
      </c>
    </row>
    <row r="12" spans="1:37" ht="12.75">
      <c r="A12" s="32"/>
      <c r="B12" s="32"/>
      <c r="C12" s="33" t="s">
        <v>18</v>
      </c>
      <c r="D12" s="43" t="s">
        <v>66</v>
      </c>
      <c r="E12" s="44"/>
      <c r="F12" s="44"/>
      <c r="G12" s="44"/>
      <c r="H12" s="34">
        <f>SUM(H13:H13)</f>
        <v>0</v>
      </c>
      <c r="I12" s="34">
        <f>SUM(I13:I13)</f>
        <v>0</v>
      </c>
      <c r="J12" s="34">
        <f>H12+I12</f>
        <v>0</v>
      </c>
      <c r="K12" s="35"/>
      <c r="L12" s="34">
        <f>SUM(L13:L13)</f>
        <v>0</v>
      </c>
      <c r="P12" s="10">
        <f>IF(Q12="PR",J12,SUM(O13:O13))</f>
        <v>0</v>
      </c>
      <c r="Q12" s="6" t="s">
        <v>127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SUM(Z13:Z13)</f>
        <v>0</v>
      </c>
      <c r="AJ12" s="10">
        <f>SUM(AA13:AA13)</f>
        <v>0</v>
      </c>
      <c r="AK12" s="10">
        <f>SUM(AB13:AB13)</f>
        <v>0</v>
      </c>
    </row>
    <row r="13" spans="1:32" ht="12.75">
      <c r="A13" s="36" t="s">
        <v>7</v>
      </c>
      <c r="B13" s="36"/>
      <c r="C13" s="36" t="s">
        <v>36</v>
      </c>
      <c r="D13" s="36" t="s">
        <v>67</v>
      </c>
      <c r="E13" s="36" t="s">
        <v>101</v>
      </c>
      <c r="F13" s="37">
        <v>10</v>
      </c>
      <c r="G13" s="37"/>
      <c r="H13" s="37">
        <f>ROUND(F13*AE13,2)</f>
        <v>0</v>
      </c>
      <c r="I13" s="37">
        <f>J13-H13</f>
        <v>0</v>
      </c>
      <c r="J13" s="37">
        <f>ROUND(F13*G13,2)</f>
        <v>0</v>
      </c>
      <c r="K13" s="37">
        <v>0</v>
      </c>
      <c r="L13" s="37">
        <f>F13*K13</f>
        <v>0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7" ht="12.75">
      <c r="A14" s="32"/>
      <c r="B14" s="32"/>
      <c r="C14" s="33" t="s">
        <v>24</v>
      </c>
      <c r="D14" s="43" t="s">
        <v>68</v>
      </c>
      <c r="E14" s="44"/>
      <c r="F14" s="44"/>
      <c r="G14" s="44"/>
      <c r="H14" s="34">
        <f>SUM(H15:H27)</f>
        <v>0</v>
      </c>
      <c r="I14" s="34">
        <f>SUM(I15:I27)</f>
        <v>0</v>
      </c>
      <c r="J14" s="34">
        <f>H14+I14</f>
        <v>0</v>
      </c>
      <c r="K14" s="35"/>
      <c r="L14" s="34">
        <f>SUM(L15:L27)</f>
        <v>0.01326</v>
      </c>
      <c r="P14" s="10">
        <f>IF(Q14="PR",J14,SUM(O15:O27))</f>
        <v>0</v>
      </c>
      <c r="Q14" s="6" t="s">
        <v>127</v>
      </c>
      <c r="R14" s="10">
        <f>IF(Q14="HS",H14,0)</f>
        <v>0</v>
      </c>
      <c r="S14" s="10">
        <f>IF(Q14="HS",I14-P14,0)</f>
        <v>0</v>
      </c>
      <c r="T14" s="10">
        <f>IF(Q14="PS",H14,0)</f>
        <v>0</v>
      </c>
      <c r="U14" s="10">
        <f>IF(Q14="PS",I14-P14,0)</f>
        <v>0</v>
      </c>
      <c r="V14" s="10">
        <f>IF(Q14="MP",H14,0)</f>
        <v>0</v>
      </c>
      <c r="W14" s="10">
        <f>IF(Q14="MP",I14-P14,0)</f>
        <v>0</v>
      </c>
      <c r="X14" s="10">
        <f>IF(Q14="OM",H14,0)</f>
        <v>0</v>
      </c>
      <c r="Y14" s="6"/>
      <c r="AI14" s="10">
        <f>SUM(Z15:Z27)</f>
        <v>0</v>
      </c>
      <c r="AJ14" s="10">
        <f>SUM(AA15:AA27)</f>
        <v>0</v>
      </c>
      <c r="AK14" s="10">
        <f>SUM(AB15:AB27)</f>
        <v>0</v>
      </c>
    </row>
    <row r="15" spans="1:32" ht="12.75">
      <c r="A15" s="36" t="s">
        <v>8</v>
      </c>
      <c r="B15" s="36"/>
      <c r="C15" s="36" t="s">
        <v>37</v>
      </c>
      <c r="D15" s="36" t="s">
        <v>69</v>
      </c>
      <c r="E15" s="36" t="s">
        <v>102</v>
      </c>
      <c r="F15" s="37">
        <v>1150</v>
      </c>
      <c r="G15" s="37"/>
      <c r="H15" s="37">
        <f aca="true" t="shared" si="0" ref="H15:H27">ROUND(F15*AE15,2)</f>
        <v>0</v>
      </c>
      <c r="I15" s="37">
        <f aca="true" t="shared" si="1" ref="I15:I27">J15-H15</f>
        <v>0</v>
      </c>
      <c r="J15" s="37">
        <f aca="true" t="shared" si="2" ref="J15:J27">ROUND(F15*G15,2)</f>
        <v>0</v>
      </c>
      <c r="K15" s="37">
        <v>0</v>
      </c>
      <c r="L15" s="37">
        <f aca="true" t="shared" si="3" ref="L15:L27">F15*K15</f>
        <v>0</v>
      </c>
      <c r="N15" s="9" t="s">
        <v>7</v>
      </c>
      <c r="O15" s="4">
        <f aca="true" t="shared" si="4" ref="O15:O27">IF(N15="5",I15,0)</f>
        <v>0</v>
      </c>
      <c r="Z15" s="4">
        <f aca="true" t="shared" si="5" ref="Z15:Z27">IF(AD15=0,J15,0)</f>
        <v>0</v>
      </c>
      <c r="AA15" s="4">
        <f aca="true" t="shared" si="6" ref="AA15:AA27">IF(AD15=9,J15,0)</f>
        <v>0</v>
      </c>
      <c r="AB15" s="4">
        <f aca="true" t="shared" si="7" ref="AB15:AB27">IF(AD15=19,J15,0)</f>
        <v>0</v>
      </c>
      <c r="AD15" s="4">
        <v>19</v>
      </c>
      <c r="AE15" s="4">
        <f aca="true" t="shared" si="8" ref="AE15:AE20">G15*0</f>
        <v>0</v>
      </c>
      <c r="AF15" s="4">
        <f aca="true" t="shared" si="9" ref="AF15:AF20">G15*(1-0)</f>
        <v>0</v>
      </c>
    </row>
    <row r="16" spans="1:32" ht="12.75">
      <c r="A16" s="36" t="s">
        <v>9</v>
      </c>
      <c r="B16" s="36"/>
      <c r="C16" s="36" t="s">
        <v>38</v>
      </c>
      <c r="D16" s="36" t="s">
        <v>70</v>
      </c>
      <c r="E16" s="36" t="s">
        <v>102</v>
      </c>
      <c r="F16" s="37">
        <v>229</v>
      </c>
      <c r="G16" s="37"/>
      <c r="H16" s="37">
        <f t="shared" si="0"/>
        <v>0</v>
      </c>
      <c r="I16" s="37">
        <f t="shared" si="1"/>
        <v>0</v>
      </c>
      <c r="J16" s="37">
        <f t="shared" si="2"/>
        <v>0</v>
      </c>
      <c r="K16" s="37">
        <v>0</v>
      </c>
      <c r="L16" s="37">
        <f t="shared" si="3"/>
        <v>0</v>
      </c>
      <c r="N16" s="9" t="s">
        <v>7</v>
      </c>
      <c r="O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D16" s="4">
        <v>19</v>
      </c>
      <c r="AE16" s="4">
        <f t="shared" si="8"/>
        <v>0</v>
      </c>
      <c r="AF16" s="4">
        <f t="shared" si="9"/>
        <v>0</v>
      </c>
    </row>
    <row r="17" spans="1:32" ht="12.75">
      <c r="A17" s="36" t="s">
        <v>10</v>
      </c>
      <c r="B17" s="36"/>
      <c r="C17" s="36" t="s">
        <v>39</v>
      </c>
      <c r="D17" s="36" t="s">
        <v>71</v>
      </c>
      <c r="E17" s="36" t="s">
        <v>103</v>
      </c>
      <c r="F17" s="37">
        <v>100</v>
      </c>
      <c r="G17" s="37"/>
      <c r="H17" s="37">
        <f t="shared" si="0"/>
        <v>0</v>
      </c>
      <c r="I17" s="37">
        <f t="shared" si="1"/>
        <v>0</v>
      </c>
      <c r="J17" s="37">
        <f t="shared" si="2"/>
        <v>0</v>
      </c>
      <c r="K17" s="37">
        <v>0</v>
      </c>
      <c r="L17" s="37">
        <f t="shared" si="3"/>
        <v>0</v>
      </c>
      <c r="N17" s="9" t="s">
        <v>7</v>
      </c>
      <c r="O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D17" s="4">
        <v>19</v>
      </c>
      <c r="AE17" s="4">
        <f t="shared" si="8"/>
        <v>0</v>
      </c>
      <c r="AF17" s="4">
        <f t="shared" si="9"/>
        <v>0</v>
      </c>
    </row>
    <row r="18" spans="1:32" ht="12.75">
      <c r="A18" s="36" t="s">
        <v>11</v>
      </c>
      <c r="B18" s="36"/>
      <c r="C18" s="36" t="s">
        <v>40</v>
      </c>
      <c r="D18" s="36" t="s">
        <v>72</v>
      </c>
      <c r="E18" s="36" t="s">
        <v>103</v>
      </c>
      <c r="F18" s="37">
        <v>22</v>
      </c>
      <c r="G18" s="37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v>0</v>
      </c>
      <c r="L18" s="37">
        <f t="shared" si="3"/>
        <v>0</v>
      </c>
      <c r="N18" s="9" t="s">
        <v>7</v>
      </c>
      <c r="O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D18" s="4">
        <v>19</v>
      </c>
      <c r="AE18" s="4">
        <f t="shared" si="8"/>
        <v>0</v>
      </c>
      <c r="AF18" s="4">
        <f t="shared" si="9"/>
        <v>0</v>
      </c>
    </row>
    <row r="19" spans="1:32" ht="12.75">
      <c r="A19" s="36" t="s">
        <v>12</v>
      </c>
      <c r="B19" s="36"/>
      <c r="C19" s="36" t="s">
        <v>41</v>
      </c>
      <c r="D19" s="36" t="s">
        <v>73</v>
      </c>
      <c r="E19" s="36" t="s">
        <v>103</v>
      </c>
      <c r="F19" s="37">
        <v>13</v>
      </c>
      <c r="G19" s="37"/>
      <c r="H19" s="37">
        <f t="shared" si="0"/>
        <v>0</v>
      </c>
      <c r="I19" s="37">
        <f t="shared" si="1"/>
        <v>0</v>
      </c>
      <c r="J19" s="37">
        <f t="shared" si="2"/>
        <v>0</v>
      </c>
      <c r="K19" s="37">
        <v>0</v>
      </c>
      <c r="L19" s="37">
        <f t="shared" si="3"/>
        <v>0</v>
      </c>
      <c r="N19" s="9" t="s">
        <v>7</v>
      </c>
      <c r="O19" s="4">
        <f t="shared" si="4"/>
        <v>0</v>
      </c>
      <c r="Z19" s="4">
        <f t="shared" si="5"/>
        <v>0</v>
      </c>
      <c r="AA19" s="4">
        <f t="shared" si="6"/>
        <v>0</v>
      </c>
      <c r="AB19" s="4">
        <f t="shared" si="7"/>
        <v>0</v>
      </c>
      <c r="AD19" s="4">
        <v>19</v>
      </c>
      <c r="AE19" s="4">
        <f t="shared" si="8"/>
        <v>0</v>
      </c>
      <c r="AF19" s="4">
        <f t="shared" si="9"/>
        <v>0</v>
      </c>
    </row>
    <row r="20" spans="1:32" ht="12.75">
      <c r="A20" s="36" t="s">
        <v>13</v>
      </c>
      <c r="B20" s="36"/>
      <c r="C20" s="36" t="s">
        <v>42</v>
      </c>
      <c r="D20" s="36" t="s">
        <v>74</v>
      </c>
      <c r="E20" s="36" t="s">
        <v>104</v>
      </c>
      <c r="F20" s="37">
        <v>0.115</v>
      </c>
      <c r="G20" s="37"/>
      <c r="H20" s="37">
        <f t="shared" si="0"/>
        <v>0</v>
      </c>
      <c r="I20" s="37">
        <f t="shared" si="1"/>
        <v>0</v>
      </c>
      <c r="J20" s="37">
        <f t="shared" si="2"/>
        <v>0</v>
      </c>
      <c r="K20" s="37">
        <v>0</v>
      </c>
      <c r="L20" s="37">
        <f t="shared" si="3"/>
        <v>0</v>
      </c>
      <c r="N20" s="9" t="s">
        <v>7</v>
      </c>
      <c r="O20" s="4">
        <f t="shared" si="4"/>
        <v>0</v>
      </c>
      <c r="Z20" s="4">
        <f t="shared" si="5"/>
        <v>0</v>
      </c>
      <c r="AA20" s="4">
        <f t="shared" si="6"/>
        <v>0</v>
      </c>
      <c r="AB20" s="4">
        <f t="shared" si="7"/>
        <v>0</v>
      </c>
      <c r="AD20" s="4">
        <v>19</v>
      </c>
      <c r="AE20" s="4">
        <f t="shared" si="8"/>
        <v>0</v>
      </c>
      <c r="AF20" s="4">
        <f t="shared" si="9"/>
        <v>0</v>
      </c>
    </row>
    <row r="21" spans="1:32" ht="12.75">
      <c r="A21" s="36" t="s">
        <v>14</v>
      </c>
      <c r="B21" s="36"/>
      <c r="C21" s="36" t="s">
        <v>43</v>
      </c>
      <c r="D21" s="36" t="s">
        <v>75</v>
      </c>
      <c r="E21" s="36" t="s">
        <v>103</v>
      </c>
      <c r="F21" s="37">
        <v>100</v>
      </c>
      <c r="G21" s="37"/>
      <c r="H21" s="37">
        <f t="shared" si="0"/>
        <v>0</v>
      </c>
      <c r="I21" s="37">
        <f t="shared" si="1"/>
        <v>0</v>
      </c>
      <c r="J21" s="37">
        <f t="shared" si="2"/>
        <v>0</v>
      </c>
      <c r="K21" s="37">
        <v>0</v>
      </c>
      <c r="L21" s="37">
        <f t="shared" si="3"/>
        <v>0</v>
      </c>
      <c r="N21" s="9" t="s">
        <v>7</v>
      </c>
      <c r="O21" s="4">
        <f t="shared" si="4"/>
        <v>0</v>
      </c>
      <c r="Z21" s="4">
        <f t="shared" si="5"/>
        <v>0</v>
      </c>
      <c r="AA21" s="4">
        <f t="shared" si="6"/>
        <v>0</v>
      </c>
      <c r="AB21" s="4">
        <f t="shared" si="7"/>
        <v>0</v>
      </c>
      <c r="AD21" s="4">
        <v>19</v>
      </c>
      <c r="AE21" s="4">
        <f>G21*0.0116389548693587</f>
        <v>0</v>
      </c>
      <c r="AF21" s="4">
        <f>G21*(1-0.0116389548693587)</f>
        <v>0</v>
      </c>
    </row>
    <row r="22" spans="1:32" ht="12.75">
      <c r="A22" s="36" t="s">
        <v>15</v>
      </c>
      <c r="B22" s="36"/>
      <c r="C22" s="36" t="s">
        <v>44</v>
      </c>
      <c r="D22" s="36" t="s">
        <v>76</v>
      </c>
      <c r="E22" s="36" t="s">
        <v>103</v>
      </c>
      <c r="F22" s="37">
        <v>22</v>
      </c>
      <c r="G22" s="37"/>
      <c r="H22" s="37">
        <f t="shared" si="0"/>
        <v>0</v>
      </c>
      <c r="I22" s="37">
        <f t="shared" si="1"/>
        <v>0</v>
      </c>
      <c r="J22" s="37">
        <f t="shared" si="2"/>
        <v>0</v>
      </c>
      <c r="K22" s="37">
        <v>0</v>
      </c>
      <c r="L22" s="37">
        <f t="shared" si="3"/>
        <v>0</v>
      </c>
      <c r="N22" s="9" t="s">
        <v>7</v>
      </c>
      <c r="O22" s="4">
        <f t="shared" si="4"/>
        <v>0</v>
      </c>
      <c r="Z22" s="4">
        <f t="shared" si="5"/>
        <v>0</v>
      </c>
      <c r="AA22" s="4">
        <f t="shared" si="6"/>
        <v>0</v>
      </c>
      <c r="AB22" s="4">
        <f t="shared" si="7"/>
        <v>0</v>
      </c>
      <c r="AD22" s="4">
        <v>19</v>
      </c>
      <c r="AE22" s="4">
        <f>G22*0.0137351086194814</f>
        <v>0</v>
      </c>
      <c r="AF22" s="4">
        <f>G22*(1-0.0137351086194814)</f>
        <v>0</v>
      </c>
    </row>
    <row r="23" spans="1:32" ht="12.75">
      <c r="A23" s="36" t="s">
        <v>16</v>
      </c>
      <c r="B23" s="36"/>
      <c r="C23" s="36" t="s">
        <v>45</v>
      </c>
      <c r="D23" s="36" t="s">
        <v>77</v>
      </c>
      <c r="E23" s="36" t="s">
        <v>103</v>
      </c>
      <c r="F23" s="37">
        <v>13</v>
      </c>
      <c r="G23" s="37"/>
      <c r="H23" s="37">
        <f t="shared" si="0"/>
        <v>0</v>
      </c>
      <c r="I23" s="37">
        <f t="shared" si="1"/>
        <v>0</v>
      </c>
      <c r="J23" s="37">
        <f t="shared" si="2"/>
        <v>0</v>
      </c>
      <c r="K23" s="37">
        <v>0</v>
      </c>
      <c r="L23" s="37">
        <f t="shared" si="3"/>
        <v>0</v>
      </c>
      <c r="N23" s="9" t="s">
        <v>7</v>
      </c>
      <c r="O23" s="4">
        <f t="shared" si="4"/>
        <v>0</v>
      </c>
      <c r="Z23" s="4">
        <f t="shared" si="5"/>
        <v>0</v>
      </c>
      <c r="AA23" s="4">
        <f t="shared" si="6"/>
        <v>0</v>
      </c>
      <c r="AB23" s="4">
        <f t="shared" si="7"/>
        <v>0</v>
      </c>
      <c r="AD23" s="4">
        <v>19</v>
      </c>
      <c r="AE23" s="4">
        <f>G23*0.00711563510058372</f>
        <v>0</v>
      </c>
      <c r="AF23" s="4">
        <f>G23*(1-0.00711563510058372)</f>
        <v>0</v>
      </c>
    </row>
    <row r="24" spans="1:32" ht="12.75">
      <c r="A24" s="36" t="s">
        <v>17</v>
      </c>
      <c r="B24" s="36"/>
      <c r="C24" s="36" t="s">
        <v>46</v>
      </c>
      <c r="D24" s="36" t="s">
        <v>78</v>
      </c>
      <c r="E24" s="36" t="s">
        <v>103</v>
      </c>
      <c r="F24" s="37">
        <v>22</v>
      </c>
      <c r="G24" s="37"/>
      <c r="H24" s="37">
        <f t="shared" si="0"/>
        <v>0</v>
      </c>
      <c r="I24" s="37">
        <f t="shared" si="1"/>
        <v>0</v>
      </c>
      <c r="J24" s="37">
        <f t="shared" si="2"/>
        <v>0</v>
      </c>
      <c r="K24" s="37">
        <v>0.00045</v>
      </c>
      <c r="L24" s="37">
        <f t="shared" si="3"/>
        <v>0.009899999999999999</v>
      </c>
      <c r="N24" s="9" t="s">
        <v>7</v>
      </c>
      <c r="O24" s="4">
        <f t="shared" si="4"/>
        <v>0</v>
      </c>
      <c r="Z24" s="4">
        <f t="shared" si="5"/>
        <v>0</v>
      </c>
      <c r="AA24" s="4">
        <f t="shared" si="6"/>
        <v>0</v>
      </c>
      <c r="AB24" s="4">
        <f t="shared" si="7"/>
        <v>0</v>
      </c>
      <c r="AD24" s="4">
        <v>19</v>
      </c>
      <c r="AE24" s="4">
        <f>G24*0.158856235107228</f>
        <v>0</v>
      </c>
      <c r="AF24" s="4">
        <f>G24*(1-0.158856235107228)</f>
        <v>0</v>
      </c>
    </row>
    <row r="25" spans="1:32" ht="12.75">
      <c r="A25" s="36" t="s">
        <v>18</v>
      </c>
      <c r="B25" s="36"/>
      <c r="C25" s="36" t="s">
        <v>47</v>
      </c>
      <c r="D25" s="36" t="s">
        <v>79</v>
      </c>
      <c r="E25" s="36" t="s">
        <v>103</v>
      </c>
      <c r="F25" s="37">
        <v>6</v>
      </c>
      <c r="G25" s="37"/>
      <c r="H25" s="37">
        <f t="shared" si="0"/>
        <v>0</v>
      </c>
      <c r="I25" s="37">
        <f t="shared" si="1"/>
        <v>0</v>
      </c>
      <c r="J25" s="37">
        <f t="shared" si="2"/>
        <v>0</v>
      </c>
      <c r="K25" s="37">
        <v>0.00056</v>
      </c>
      <c r="L25" s="37">
        <f t="shared" si="3"/>
        <v>0.0033599999999999997</v>
      </c>
      <c r="N25" s="9" t="s">
        <v>7</v>
      </c>
      <c r="O25" s="4">
        <f t="shared" si="4"/>
        <v>0</v>
      </c>
      <c r="Z25" s="4">
        <f t="shared" si="5"/>
        <v>0</v>
      </c>
      <c r="AA25" s="4">
        <f t="shared" si="6"/>
        <v>0</v>
      </c>
      <c r="AB25" s="4">
        <f t="shared" si="7"/>
        <v>0</v>
      </c>
      <c r="AD25" s="4">
        <v>19</v>
      </c>
      <c r="AE25" s="4">
        <f>G25*0.136631016042781</f>
        <v>0</v>
      </c>
      <c r="AF25" s="4">
        <f>G25*(1-0.136631016042781)</f>
        <v>0</v>
      </c>
    </row>
    <row r="26" spans="1:32" ht="12.75">
      <c r="A26" s="36" t="s">
        <v>19</v>
      </c>
      <c r="B26" s="36"/>
      <c r="C26" s="36" t="s">
        <v>48</v>
      </c>
      <c r="D26" s="36" t="s">
        <v>80</v>
      </c>
      <c r="E26" s="36" t="s">
        <v>103</v>
      </c>
      <c r="F26" s="37">
        <v>8</v>
      </c>
      <c r="G26" s="37"/>
      <c r="H26" s="37">
        <f t="shared" si="0"/>
        <v>0</v>
      </c>
      <c r="I26" s="37">
        <f t="shared" si="1"/>
        <v>0</v>
      </c>
      <c r="J26" s="37">
        <f t="shared" si="2"/>
        <v>0</v>
      </c>
      <c r="K26" s="37">
        <v>0</v>
      </c>
      <c r="L26" s="37">
        <f t="shared" si="3"/>
        <v>0</v>
      </c>
      <c r="N26" s="9" t="s">
        <v>7</v>
      </c>
      <c r="O26" s="4">
        <f t="shared" si="4"/>
        <v>0</v>
      </c>
      <c r="Z26" s="4">
        <f t="shared" si="5"/>
        <v>0</v>
      </c>
      <c r="AA26" s="4">
        <f t="shared" si="6"/>
        <v>0</v>
      </c>
      <c r="AB26" s="4">
        <f t="shared" si="7"/>
        <v>0</v>
      </c>
      <c r="AD26" s="4">
        <v>19</v>
      </c>
      <c r="AE26" s="4">
        <f>G26*0</f>
        <v>0</v>
      </c>
      <c r="AF26" s="4">
        <f>G26*(1-0)</f>
        <v>0</v>
      </c>
    </row>
    <row r="27" spans="1:32" ht="12.75">
      <c r="A27" s="36" t="s">
        <v>20</v>
      </c>
      <c r="B27" s="36"/>
      <c r="C27" s="36" t="s">
        <v>49</v>
      </c>
      <c r="D27" s="36" t="s">
        <v>81</v>
      </c>
      <c r="E27" s="36" t="s">
        <v>102</v>
      </c>
      <c r="F27" s="37">
        <v>135</v>
      </c>
      <c r="G27" s="37"/>
      <c r="H27" s="37">
        <f t="shared" si="0"/>
        <v>0</v>
      </c>
      <c r="I27" s="37">
        <f t="shared" si="1"/>
        <v>0</v>
      </c>
      <c r="J27" s="37">
        <f t="shared" si="2"/>
        <v>0</v>
      </c>
      <c r="K27" s="37">
        <v>0</v>
      </c>
      <c r="L27" s="37">
        <f t="shared" si="3"/>
        <v>0</v>
      </c>
      <c r="N27" s="9" t="s">
        <v>7</v>
      </c>
      <c r="O27" s="4">
        <f t="shared" si="4"/>
        <v>0</v>
      </c>
      <c r="Z27" s="4">
        <f t="shared" si="5"/>
        <v>0</v>
      </c>
      <c r="AA27" s="4">
        <f t="shared" si="6"/>
        <v>0</v>
      </c>
      <c r="AB27" s="4">
        <f t="shared" si="7"/>
        <v>0</v>
      </c>
      <c r="AD27" s="4">
        <v>19</v>
      </c>
      <c r="AE27" s="4">
        <f>G27*0</f>
        <v>0</v>
      </c>
      <c r="AF27" s="4">
        <f>G27*(1-0)</f>
        <v>0</v>
      </c>
    </row>
    <row r="28" spans="1:37" ht="12.75">
      <c r="A28" s="32"/>
      <c r="B28" s="32"/>
      <c r="C28" s="33"/>
      <c r="D28" s="43" t="s">
        <v>82</v>
      </c>
      <c r="E28" s="44"/>
      <c r="F28" s="44"/>
      <c r="G28" s="44"/>
      <c r="H28" s="34">
        <f>SUM(H29:H41)</f>
        <v>0</v>
      </c>
      <c r="I28" s="34">
        <f>SUM(I29:I41)</f>
        <v>0</v>
      </c>
      <c r="J28" s="34">
        <f>H28+I28</f>
        <v>0</v>
      </c>
      <c r="K28" s="35"/>
      <c r="L28" s="34">
        <f>SUM(L29:L41)</f>
        <v>0.718</v>
      </c>
      <c r="P28" s="10">
        <f>IF(Q28="PR",J28,SUM(O29:O41))</f>
        <v>0</v>
      </c>
      <c r="Q28" s="6" t="s">
        <v>128</v>
      </c>
      <c r="R28" s="10">
        <f>IF(Q28="HS",H28,0)</f>
        <v>0</v>
      </c>
      <c r="S28" s="10">
        <f>IF(Q28="HS",I28-P28,0)</f>
        <v>0</v>
      </c>
      <c r="T28" s="10">
        <f>IF(Q28="PS",H28,0)</f>
        <v>0</v>
      </c>
      <c r="U28" s="10">
        <f>IF(Q28="PS",I28-P28,0)</f>
        <v>0</v>
      </c>
      <c r="V28" s="10">
        <f>IF(Q28="MP",H28,0)</f>
        <v>0</v>
      </c>
      <c r="W28" s="10">
        <f>IF(Q28="MP",I28-P28,0)</f>
        <v>0</v>
      </c>
      <c r="X28" s="10">
        <f>IF(Q28="OM",H28,0)</f>
        <v>0</v>
      </c>
      <c r="Y28" s="6"/>
      <c r="AI28" s="10">
        <f>SUM(Z29:Z41)</f>
        <v>0</v>
      </c>
      <c r="AJ28" s="10">
        <f>SUM(AA29:AA41)</f>
        <v>0</v>
      </c>
      <c r="AK28" s="10">
        <f>SUM(AB29:AB41)</f>
        <v>0</v>
      </c>
    </row>
    <row r="29" spans="1:32" ht="12.75">
      <c r="A29" s="36" t="s">
        <v>21</v>
      </c>
      <c r="B29" s="36"/>
      <c r="C29" s="36" t="s">
        <v>50</v>
      </c>
      <c r="D29" s="36" t="s">
        <v>83</v>
      </c>
      <c r="E29" s="36" t="s">
        <v>105</v>
      </c>
      <c r="F29" s="37">
        <v>22</v>
      </c>
      <c r="G29" s="37"/>
      <c r="H29" s="37">
        <f aca="true" t="shared" si="10" ref="H29:H41">ROUND(F29*AE29,2)</f>
        <v>0</v>
      </c>
      <c r="I29" s="37">
        <f aca="true" t="shared" si="11" ref="I29:I41">J29-H29</f>
        <v>0</v>
      </c>
      <c r="J29" s="37">
        <f aca="true" t="shared" si="12" ref="J29:J41">ROUND(F29*G29,2)</f>
        <v>0</v>
      </c>
      <c r="K29" s="37">
        <v>0.001</v>
      </c>
      <c r="L29" s="37">
        <f aca="true" t="shared" si="13" ref="L29:L41">F29*K29</f>
        <v>0.022</v>
      </c>
      <c r="N29" s="9" t="s">
        <v>124</v>
      </c>
      <c r="O29" s="4">
        <f aca="true" t="shared" si="14" ref="O29:O41">IF(N29="5",I29,0)</f>
        <v>0</v>
      </c>
      <c r="Z29" s="4">
        <f aca="true" t="shared" si="15" ref="Z29:Z41">IF(AD29=0,J29,0)</f>
        <v>0</v>
      </c>
      <c r="AA29" s="4">
        <f aca="true" t="shared" si="16" ref="AA29:AA41">IF(AD29=9,J29,0)</f>
        <v>0</v>
      </c>
      <c r="AB29" s="4">
        <f aca="true" t="shared" si="17" ref="AB29:AB41">IF(AD29=19,J29,0)</f>
        <v>0</v>
      </c>
      <c r="AD29" s="4">
        <v>19</v>
      </c>
      <c r="AE29" s="4">
        <f aca="true" t="shared" si="18" ref="AE29:AE41">G29*1</f>
        <v>0</v>
      </c>
      <c r="AF29" s="4">
        <f aca="true" t="shared" si="19" ref="AF29:AF41">G29*(1-1)</f>
        <v>0</v>
      </c>
    </row>
    <row r="30" spans="1:32" ht="12.75">
      <c r="A30" s="36" t="s">
        <v>22</v>
      </c>
      <c r="B30" s="36"/>
      <c r="C30" s="36" t="s">
        <v>51</v>
      </c>
      <c r="D30" s="36" t="s">
        <v>84</v>
      </c>
      <c r="E30" s="36" t="s">
        <v>101</v>
      </c>
      <c r="F30" s="37">
        <v>8</v>
      </c>
      <c r="G30" s="37"/>
      <c r="H30" s="37">
        <f t="shared" si="10"/>
        <v>0</v>
      </c>
      <c r="I30" s="37">
        <f t="shared" si="11"/>
        <v>0</v>
      </c>
      <c r="J30" s="37">
        <f t="shared" si="12"/>
        <v>0</v>
      </c>
      <c r="K30" s="37">
        <v>0.005</v>
      </c>
      <c r="L30" s="37">
        <f t="shared" si="13"/>
        <v>0.04</v>
      </c>
      <c r="N30" s="9" t="s">
        <v>124</v>
      </c>
      <c r="O30" s="4">
        <f t="shared" si="14"/>
        <v>0</v>
      </c>
      <c r="Z30" s="4">
        <f t="shared" si="15"/>
        <v>0</v>
      </c>
      <c r="AA30" s="4">
        <f t="shared" si="16"/>
        <v>0</v>
      </c>
      <c r="AB30" s="4">
        <f t="shared" si="17"/>
        <v>0</v>
      </c>
      <c r="AD30" s="4">
        <v>19</v>
      </c>
      <c r="AE30" s="4">
        <f t="shared" si="18"/>
        <v>0</v>
      </c>
      <c r="AF30" s="4">
        <f t="shared" si="19"/>
        <v>0</v>
      </c>
    </row>
    <row r="31" spans="1:32" ht="12.75">
      <c r="A31" s="36" t="s">
        <v>23</v>
      </c>
      <c r="B31" s="36"/>
      <c r="C31" s="36" t="s">
        <v>52</v>
      </c>
      <c r="D31" s="36" t="s">
        <v>85</v>
      </c>
      <c r="E31" s="36" t="s">
        <v>101</v>
      </c>
      <c r="F31" s="37">
        <v>15</v>
      </c>
      <c r="G31" s="37"/>
      <c r="H31" s="37">
        <f t="shared" si="10"/>
        <v>0</v>
      </c>
      <c r="I31" s="37">
        <f t="shared" si="11"/>
        <v>0</v>
      </c>
      <c r="J31" s="37">
        <f t="shared" si="12"/>
        <v>0</v>
      </c>
      <c r="K31" s="37">
        <v>0</v>
      </c>
      <c r="L31" s="37">
        <f t="shared" si="13"/>
        <v>0</v>
      </c>
      <c r="N31" s="9" t="s">
        <v>124</v>
      </c>
      <c r="O31" s="4">
        <f t="shared" si="14"/>
        <v>0</v>
      </c>
      <c r="Z31" s="4">
        <f t="shared" si="15"/>
        <v>0</v>
      </c>
      <c r="AA31" s="4">
        <f t="shared" si="16"/>
        <v>0</v>
      </c>
      <c r="AB31" s="4">
        <f t="shared" si="17"/>
        <v>0</v>
      </c>
      <c r="AD31" s="4">
        <v>19</v>
      </c>
      <c r="AE31" s="4">
        <f t="shared" si="18"/>
        <v>0</v>
      </c>
      <c r="AF31" s="4">
        <f t="shared" si="19"/>
        <v>0</v>
      </c>
    </row>
    <row r="32" spans="1:32" ht="12.75">
      <c r="A32" s="36" t="s">
        <v>24</v>
      </c>
      <c r="B32" s="36"/>
      <c r="C32" s="36" t="s">
        <v>53</v>
      </c>
      <c r="D32" s="36" t="s">
        <v>86</v>
      </c>
      <c r="E32" s="36" t="s">
        <v>103</v>
      </c>
      <c r="F32" s="37">
        <v>15</v>
      </c>
      <c r="G32" s="37"/>
      <c r="H32" s="37">
        <f t="shared" si="10"/>
        <v>0</v>
      </c>
      <c r="I32" s="37">
        <f t="shared" si="11"/>
        <v>0</v>
      </c>
      <c r="J32" s="37">
        <f t="shared" si="12"/>
        <v>0</v>
      </c>
      <c r="K32" s="37">
        <v>0.002</v>
      </c>
      <c r="L32" s="37">
        <f t="shared" si="13"/>
        <v>0.03</v>
      </c>
      <c r="N32" s="9" t="s">
        <v>124</v>
      </c>
      <c r="O32" s="4">
        <f t="shared" si="14"/>
        <v>0</v>
      </c>
      <c r="Z32" s="4">
        <f t="shared" si="15"/>
        <v>0</v>
      </c>
      <c r="AA32" s="4">
        <f t="shared" si="16"/>
        <v>0</v>
      </c>
      <c r="AB32" s="4">
        <f t="shared" si="17"/>
        <v>0</v>
      </c>
      <c r="AD32" s="4">
        <v>19</v>
      </c>
      <c r="AE32" s="4">
        <f t="shared" si="18"/>
        <v>0</v>
      </c>
      <c r="AF32" s="4">
        <f t="shared" si="19"/>
        <v>0</v>
      </c>
    </row>
    <row r="33" spans="1:32" ht="12.75">
      <c r="A33" s="36" t="s">
        <v>25</v>
      </c>
      <c r="B33" s="36"/>
      <c r="C33" s="36" t="s">
        <v>54</v>
      </c>
      <c r="D33" s="36" t="s">
        <v>87</v>
      </c>
      <c r="E33" s="36" t="s">
        <v>101</v>
      </c>
      <c r="F33" s="37">
        <v>5</v>
      </c>
      <c r="G33" s="37"/>
      <c r="H33" s="37">
        <f t="shared" si="10"/>
        <v>0</v>
      </c>
      <c r="I33" s="37">
        <f t="shared" si="11"/>
        <v>0</v>
      </c>
      <c r="J33" s="37">
        <f t="shared" si="12"/>
        <v>0</v>
      </c>
      <c r="K33" s="37">
        <v>0.005</v>
      </c>
      <c r="L33" s="37">
        <f t="shared" si="13"/>
        <v>0.025</v>
      </c>
      <c r="N33" s="9" t="s">
        <v>124</v>
      </c>
      <c r="O33" s="4">
        <f t="shared" si="14"/>
        <v>0</v>
      </c>
      <c r="Z33" s="4">
        <f t="shared" si="15"/>
        <v>0</v>
      </c>
      <c r="AA33" s="4">
        <f t="shared" si="16"/>
        <v>0</v>
      </c>
      <c r="AB33" s="4">
        <f t="shared" si="17"/>
        <v>0</v>
      </c>
      <c r="AD33" s="4">
        <v>19</v>
      </c>
      <c r="AE33" s="4">
        <f t="shared" si="18"/>
        <v>0</v>
      </c>
      <c r="AF33" s="4">
        <f t="shared" si="19"/>
        <v>0</v>
      </c>
    </row>
    <row r="34" spans="1:32" ht="12.75">
      <c r="A34" s="36" t="s">
        <v>26</v>
      </c>
      <c r="B34" s="36"/>
      <c r="C34" s="36" t="s">
        <v>55</v>
      </c>
      <c r="D34" s="36" t="s">
        <v>88</v>
      </c>
      <c r="E34" s="36" t="s">
        <v>103</v>
      </c>
      <c r="F34" s="37">
        <v>13</v>
      </c>
      <c r="G34" s="37"/>
      <c r="H34" s="37">
        <f t="shared" si="10"/>
        <v>0</v>
      </c>
      <c r="I34" s="37">
        <f t="shared" si="11"/>
        <v>0</v>
      </c>
      <c r="J34" s="37">
        <f t="shared" si="12"/>
        <v>0</v>
      </c>
      <c r="K34" s="37">
        <v>0.003</v>
      </c>
      <c r="L34" s="37">
        <f t="shared" si="13"/>
        <v>0.039</v>
      </c>
      <c r="N34" s="9" t="s">
        <v>124</v>
      </c>
      <c r="O34" s="4">
        <f t="shared" si="14"/>
        <v>0</v>
      </c>
      <c r="Z34" s="4">
        <f t="shared" si="15"/>
        <v>0</v>
      </c>
      <c r="AA34" s="4">
        <f t="shared" si="16"/>
        <v>0</v>
      </c>
      <c r="AB34" s="4">
        <f t="shared" si="17"/>
        <v>0</v>
      </c>
      <c r="AD34" s="4">
        <v>19</v>
      </c>
      <c r="AE34" s="4">
        <f t="shared" si="18"/>
        <v>0</v>
      </c>
      <c r="AF34" s="4">
        <f t="shared" si="19"/>
        <v>0</v>
      </c>
    </row>
    <row r="35" spans="1:32" ht="12.75">
      <c r="A35" s="36" t="s">
        <v>27</v>
      </c>
      <c r="B35" s="36"/>
      <c r="C35" s="36" t="s">
        <v>56</v>
      </c>
      <c r="D35" s="36" t="s">
        <v>89</v>
      </c>
      <c r="E35" s="36" t="s">
        <v>103</v>
      </c>
      <c r="F35" s="37">
        <v>6</v>
      </c>
      <c r="G35" s="37"/>
      <c r="H35" s="37">
        <f t="shared" si="10"/>
        <v>0</v>
      </c>
      <c r="I35" s="37">
        <f t="shared" si="11"/>
        <v>0</v>
      </c>
      <c r="J35" s="37">
        <f t="shared" si="12"/>
        <v>0</v>
      </c>
      <c r="K35" s="37">
        <v>0.0005</v>
      </c>
      <c r="L35" s="37">
        <f t="shared" si="13"/>
        <v>0.003</v>
      </c>
      <c r="N35" s="9" t="s">
        <v>124</v>
      </c>
      <c r="O35" s="4">
        <f t="shared" si="14"/>
        <v>0</v>
      </c>
      <c r="Z35" s="4">
        <f t="shared" si="15"/>
        <v>0</v>
      </c>
      <c r="AA35" s="4">
        <f t="shared" si="16"/>
        <v>0</v>
      </c>
      <c r="AB35" s="4">
        <f t="shared" si="17"/>
        <v>0</v>
      </c>
      <c r="AD35" s="4">
        <v>19</v>
      </c>
      <c r="AE35" s="4">
        <f t="shared" si="18"/>
        <v>0</v>
      </c>
      <c r="AF35" s="4">
        <f t="shared" si="19"/>
        <v>0</v>
      </c>
    </row>
    <row r="36" spans="1:32" ht="12.75">
      <c r="A36" s="36" t="s">
        <v>28</v>
      </c>
      <c r="B36" s="36"/>
      <c r="C36" s="36" t="s">
        <v>57</v>
      </c>
      <c r="D36" s="36" t="s">
        <v>90</v>
      </c>
      <c r="E36" s="36" t="s">
        <v>101</v>
      </c>
      <c r="F36" s="37">
        <v>3</v>
      </c>
      <c r="G36" s="37"/>
      <c r="H36" s="37">
        <f t="shared" si="10"/>
        <v>0</v>
      </c>
      <c r="I36" s="37">
        <f t="shared" si="11"/>
        <v>0</v>
      </c>
      <c r="J36" s="37">
        <f t="shared" si="12"/>
        <v>0</v>
      </c>
      <c r="K36" s="37">
        <v>0.003</v>
      </c>
      <c r="L36" s="37">
        <f t="shared" si="13"/>
        <v>0.009000000000000001</v>
      </c>
      <c r="N36" s="9" t="s">
        <v>124</v>
      </c>
      <c r="O36" s="4">
        <f t="shared" si="14"/>
        <v>0</v>
      </c>
      <c r="Z36" s="4">
        <f t="shared" si="15"/>
        <v>0</v>
      </c>
      <c r="AA36" s="4">
        <f t="shared" si="16"/>
        <v>0</v>
      </c>
      <c r="AB36" s="4">
        <f t="shared" si="17"/>
        <v>0</v>
      </c>
      <c r="AD36" s="4">
        <v>19</v>
      </c>
      <c r="AE36" s="4">
        <f t="shared" si="18"/>
        <v>0</v>
      </c>
      <c r="AF36" s="4">
        <f t="shared" si="19"/>
        <v>0</v>
      </c>
    </row>
    <row r="37" spans="1:32" ht="12.75">
      <c r="A37" s="36" t="s">
        <v>29</v>
      </c>
      <c r="B37" s="36"/>
      <c r="C37" s="36" t="s">
        <v>58</v>
      </c>
      <c r="D37" s="36" t="s">
        <v>91</v>
      </c>
      <c r="E37" s="36" t="s">
        <v>103</v>
      </c>
      <c r="F37" s="37">
        <v>30</v>
      </c>
      <c r="G37" s="37"/>
      <c r="H37" s="37">
        <f t="shared" si="10"/>
        <v>0</v>
      </c>
      <c r="I37" s="37">
        <f t="shared" si="11"/>
        <v>0</v>
      </c>
      <c r="J37" s="37">
        <f t="shared" si="12"/>
        <v>0</v>
      </c>
      <c r="K37" s="37">
        <v>0.005</v>
      </c>
      <c r="L37" s="37">
        <f t="shared" si="13"/>
        <v>0.15</v>
      </c>
      <c r="N37" s="9" t="s">
        <v>124</v>
      </c>
      <c r="O37" s="4">
        <f t="shared" si="14"/>
        <v>0</v>
      </c>
      <c r="Z37" s="4">
        <f t="shared" si="15"/>
        <v>0</v>
      </c>
      <c r="AA37" s="4">
        <f t="shared" si="16"/>
        <v>0</v>
      </c>
      <c r="AB37" s="4">
        <f t="shared" si="17"/>
        <v>0</v>
      </c>
      <c r="AD37" s="4">
        <v>19</v>
      </c>
      <c r="AE37" s="4">
        <f t="shared" si="18"/>
        <v>0</v>
      </c>
      <c r="AF37" s="4">
        <f t="shared" si="19"/>
        <v>0</v>
      </c>
    </row>
    <row r="38" spans="1:32" ht="12.75">
      <c r="A38" s="36" t="s">
        <v>30</v>
      </c>
      <c r="B38" s="36"/>
      <c r="C38" s="36" t="s">
        <v>59</v>
      </c>
      <c r="D38" s="36" t="s">
        <v>92</v>
      </c>
      <c r="E38" s="36" t="s">
        <v>103</v>
      </c>
      <c r="F38" s="37">
        <v>30</v>
      </c>
      <c r="G38" s="37"/>
      <c r="H38" s="37">
        <f t="shared" si="10"/>
        <v>0</v>
      </c>
      <c r="I38" s="37">
        <f t="shared" si="11"/>
        <v>0</v>
      </c>
      <c r="J38" s="37">
        <f t="shared" si="12"/>
        <v>0</v>
      </c>
      <c r="K38" s="37">
        <v>0.005</v>
      </c>
      <c r="L38" s="37">
        <f t="shared" si="13"/>
        <v>0.15</v>
      </c>
      <c r="N38" s="9" t="s">
        <v>124</v>
      </c>
      <c r="O38" s="4">
        <f t="shared" si="14"/>
        <v>0</v>
      </c>
      <c r="Z38" s="4">
        <f t="shared" si="15"/>
        <v>0</v>
      </c>
      <c r="AA38" s="4">
        <f t="shared" si="16"/>
        <v>0</v>
      </c>
      <c r="AB38" s="4">
        <f t="shared" si="17"/>
        <v>0</v>
      </c>
      <c r="AD38" s="4">
        <v>19</v>
      </c>
      <c r="AE38" s="4">
        <f t="shared" si="18"/>
        <v>0</v>
      </c>
      <c r="AF38" s="4">
        <f t="shared" si="19"/>
        <v>0</v>
      </c>
    </row>
    <row r="39" spans="1:32" ht="12.75">
      <c r="A39" s="36" t="s">
        <v>31</v>
      </c>
      <c r="B39" s="36"/>
      <c r="C39" s="36" t="s">
        <v>60</v>
      </c>
      <c r="D39" s="36" t="s">
        <v>93</v>
      </c>
      <c r="E39" s="36" t="s">
        <v>101</v>
      </c>
      <c r="F39" s="37">
        <v>10</v>
      </c>
      <c r="G39" s="37"/>
      <c r="H39" s="37">
        <f t="shared" si="10"/>
        <v>0</v>
      </c>
      <c r="I39" s="37">
        <f t="shared" si="11"/>
        <v>0</v>
      </c>
      <c r="J39" s="37">
        <f t="shared" si="12"/>
        <v>0</v>
      </c>
      <c r="K39" s="37">
        <v>0.005</v>
      </c>
      <c r="L39" s="37">
        <f t="shared" si="13"/>
        <v>0.05</v>
      </c>
      <c r="N39" s="9" t="s">
        <v>124</v>
      </c>
      <c r="O39" s="4">
        <f t="shared" si="14"/>
        <v>0</v>
      </c>
      <c r="Z39" s="4">
        <f t="shared" si="15"/>
        <v>0</v>
      </c>
      <c r="AA39" s="4">
        <f t="shared" si="16"/>
        <v>0</v>
      </c>
      <c r="AB39" s="4">
        <f t="shared" si="17"/>
        <v>0</v>
      </c>
      <c r="AD39" s="4">
        <v>19</v>
      </c>
      <c r="AE39" s="4">
        <f t="shared" si="18"/>
        <v>0</v>
      </c>
      <c r="AF39" s="4">
        <f t="shared" si="19"/>
        <v>0</v>
      </c>
    </row>
    <row r="40" spans="1:32" ht="12.75">
      <c r="A40" s="36" t="s">
        <v>32</v>
      </c>
      <c r="B40" s="36"/>
      <c r="C40" s="36" t="s">
        <v>61</v>
      </c>
      <c r="D40" s="36" t="s">
        <v>94</v>
      </c>
      <c r="E40" s="36" t="s">
        <v>106</v>
      </c>
      <c r="F40" s="37">
        <v>20</v>
      </c>
      <c r="G40" s="37"/>
      <c r="H40" s="37">
        <f t="shared" si="10"/>
        <v>0</v>
      </c>
      <c r="I40" s="37">
        <f t="shared" si="11"/>
        <v>0</v>
      </c>
      <c r="J40" s="37">
        <f t="shared" si="12"/>
        <v>0</v>
      </c>
      <c r="K40" s="37">
        <v>0.01</v>
      </c>
      <c r="L40" s="37">
        <f t="shared" si="13"/>
        <v>0.2</v>
      </c>
      <c r="N40" s="9" t="s">
        <v>124</v>
      </c>
      <c r="O40" s="4">
        <f t="shared" si="14"/>
        <v>0</v>
      </c>
      <c r="Z40" s="4">
        <f t="shared" si="15"/>
        <v>0</v>
      </c>
      <c r="AA40" s="4">
        <f t="shared" si="16"/>
        <v>0</v>
      </c>
      <c r="AB40" s="4">
        <f t="shared" si="17"/>
        <v>0</v>
      </c>
      <c r="AD40" s="4">
        <v>19</v>
      </c>
      <c r="AE40" s="4">
        <f t="shared" si="18"/>
        <v>0</v>
      </c>
      <c r="AF40" s="4">
        <f t="shared" si="19"/>
        <v>0</v>
      </c>
    </row>
    <row r="41" spans="1:32" ht="12.75">
      <c r="A41" s="36" t="s">
        <v>33</v>
      </c>
      <c r="B41" s="36"/>
      <c r="C41" s="36" t="s">
        <v>62</v>
      </c>
      <c r="D41" s="36" t="s">
        <v>95</v>
      </c>
      <c r="E41" s="36" t="s">
        <v>107</v>
      </c>
      <c r="F41" s="37">
        <v>48</v>
      </c>
      <c r="G41" s="37"/>
      <c r="H41" s="37">
        <f t="shared" si="10"/>
        <v>0</v>
      </c>
      <c r="I41" s="37">
        <f t="shared" si="11"/>
        <v>0</v>
      </c>
      <c r="J41" s="37">
        <f t="shared" si="12"/>
        <v>0</v>
      </c>
      <c r="K41" s="37">
        <v>0</v>
      </c>
      <c r="L41" s="37">
        <f t="shared" si="13"/>
        <v>0</v>
      </c>
      <c r="N41" s="9" t="s">
        <v>124</v>
      </c>
      <c r="O41" s="4">
        <f t="shared" si="14"/>
        <v>0</v>
      </c>
      <c r="Z41" s="4">
        <f t="shared" si="15"/>
        <v>0</v>
      </c>
      <c r="AA41" s="4">
        <f t="shared" si="16"/>
        <v>0</v>
      </c>
      <c r="AB41" s="4">
        <f t="shared" si="17"/>
        <v>0</v>
      </c>
      <c r="AD41" s="4">
        <v>19</v>
      </c>
      <c r="AE41" s="4">
        <f t="shared" si="18"/>
        <v>0</v>
      </c>
      <c r="AF41" s="4">
        <f t="shared" si="19"/>
        <v>0</v>
      </c>
    </row>
    <row r="42" spans="1:28" ht="12.75">
      <c r="A42" s="2"/>
      <c r="B42" s="2"/>
      <c r="C42" s="2"/>
      <c r="D42" s="2"/>
      <c r="E42" s="2"/>
      <c r="F42" s="2"/>
      <c r="G42" s="2"/>
      <c r="H42" s="38" t="s">
        <v>113</v>
      </c>
      <c r="I42" s="39"/>
      <c r="J42" s="11">
        <f>J12+J14+J28</f>
        <v>0</v>
      </c>
      <c r="K42" s="2"/>
      <c r="L42" s="2"/>
      <c r="Z42" s="12">
        <f>SUM(Z13:Z41)</f>
        <v>0</v>
      </c>
      <c r="AA42" s="12">
        <f>SUM(AA13:AA41)</f>
        <v>0</v>
      </c>
      <c r="AB42" s="12">
        <f>SUM(AB13:AB41)</f>
        <v>0</v>
      </c>
    </row>
  </sheetData>
  <sheetProtection/>
  <mergeCells count="31">
    <mergeCell ref="A8:C9"/>
    <mergeCell ref="D2:D3"/>
    <mergeCell ref="D4:D5"/>
    <mergeCell ref="D6:D7"/>
    <mergeCell ref="D8:D9"/>
    <mergeCell ref="J2:L3"/>
    <mergeCell ref="J4:L5"/>
    <mergeCell ref="J6:L7"/>
    <mergeCell ref="J8:L9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D28:G28"/>
    <mergeCell ref="A1:L1"/>
    <mergeCell ref="A2:C3"/>
    <mergeCell ref="A4:C5"/>
    <mergeCell ref="A6:C7"/>
    <mergeCell ref="E2:F3"/>
    <mergeCell ref="H42:I42"/>
    <mergeCell ref="H10:J10"/>
    <mergeCell ref="K10:L10"/>
    <mergeCell ref="D12:G12"/>
    <mergeCell ref="D14:G14"/>
    <mergeCell ref="E8:F9"/>
    <mergeCell ref="I8:I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85" t="s">
        <v>136</v>
      </c>
      <c r="B1" s="86"/>
      <c r="C1" s="86"/>
      <c r="D1" s="86"/>
      <c r="E1" s="86"/>
      <c r="F1" s="86"/>
      <c r="G1" s="86"/>
      <c r="H1" s="86"/>
      <c r="I1" s="86"/>
    </row>
    <row r="2" spans="1:10" ht="12.75">
      <c r="A2" s="53" t="s">
        <v>1</v>
      </c>
      <c r="B2" s="49"/>
      <c r="C2" s="38" t="s">
        <v>63</v>
      </c>
      <c r="D2" s="39"/>
      <c r="E2" s="48" t="s">
        <v>114</v>
      </c>
      <c r="F2" s="48" t="s">
        <v>119</v>
      </c>
      <c r="G2" s="49"/>
      <c r="H2" s="48" t="s">
        <v>167</v>
      </c>
      <c r="I2" s="87"/>
      <c r="J2" s="7"/>
    </row>
    <row r="3" spans="1:10" ht="12.75">
      <c r="A3" s="54"/>
      <c r="B3" s="46"/>
      <c r="C3" s="60"/>
      <c r="D3" s="60"/>
      <c r="E3" s="46"/>
      <c r="F3" s="46"/>
      <c r="G3" s="46"/>
      <c r="H3" s="46"/>
      <c r="I3" s="57"/>
      <c r="J3" s="7"/>
    </row>
    <row r="4" spans="1:10" ht="12.75">
      <c r="A4" s="55" t="s">
        <v>2</v>
      </c>
      <c r="B4" s="46"/>
      <c r="C4" s="45" t="s">
        <v>64</v>
      </c>
      <c r="D4" s="46"/>
      <c r="E4" s="45" t="s">
        <v>115</v>
      </c>
      <c r="F4" s="45"/>
      <c r="G4" s="46"/>
      <c r="H4" s="45" t="s">
        <v>167</v>
      </c>
      <c r="I4" s="82"/>
      <c r="J4" s="7"/>
    </row>
    <row r="5" spans="1:10" ht="12.75">
      <c r="A5" s="54"/>
      <c r="B5" s="46"/>
      <c r="C5" s="46"/>
      <c r="D5" s="46"/>
      <c r="E5" s="46"/>
      <c r="F5" s="46"/>
      <c r="G5" s="46"/>
      <c r="H5" s="46"/>
      <c r="I5" s="57"/>
      <c r="J5" s="7"/>
    </row>
    <row r="6" spans="1:10" ht="12.75">
      <c r="A6" s="55" t="s">
        <v>3</v>
      </c>
      <c r="B6" s="46"/>
      <c r="C6" s="45" t="s">
        <v>173</v>
      </c>
      <c r="D6" s="46"/>
      <c r="E6" s="45" t="s">
        <v>116</v>
      </c>
      <c r="F6" s="45" t="s">
        <v>120</v>
      </c>
      <c r="G6" s="46"/>
      <c r="H6" s="45" t="s">
        <v>167</v>
      </c>
      <c r="I6" s="82"/>
      <c r="J6" s="7"/>
    </row>
    <row r="7" spans="1:10" ht="12.75">
      <c r="A7" s="54"/>
      <c r="B7" s="46"/>
      <c r="C7" s="46"/>
      <c r="D7" s="46"/>
      <c r="E7" s="46"/>
      <c r="F7" s="46"/>
      <c r="G7" s="46"/>
      <c r="H7" s="46"/>
      <c r="I7" s="57"/>
      <c r="J7" s="7"/>
    </row>
    <row r="8" spans="1:10" ht="12.75">
      <c r="A8" s="55" t="s">
        <v>97</v>
      </c>
      <c r="B8" s="46"/>
      <c r="C8" s="50"/>
      <c r="D8" s="46"/>
      <c r="E8" s="45" t="s">
        <v>98</v>
      </c>
      <c r="F8" s="46"/>
      <c r="G8" s="46"/>
      <c r="H8" s="45" t="s">
        <v>168</v>
      </c>
      <c r="I8" s="82" t="s">
        <v>33</v>
      </c>
      <c r="J8" s="7"/>
    </row>
    <row r="9" spans="1:10" ht="12.75">
      <c r="A9" s="54"/>
      <c r="B9" s="46"/>
      <c r="C9" s="46"/>
      <c r="D9" s="46"/>
      <c r="E9" s="46"/>
      <c r="F9" s="46"/>
      <c r="G9" s="46"/>
      <c r="H9" s="46"/>
      <c r="I9" s="57"/>
      <c r="J9" s="7"/>
    </row>
    <row r="10" spans="1:10" ht="12.75">
      <c r="A10" s="55" t="s">
        <v>4</v>
      </c>
      <c r="B10" s="46"/>
      <c r="C10" s="45" t="s">
        <v>171</v>
      </c>
      <c r="D10" s="46"/>
      <c r="E10" s="45" t="s">
        <v>117</v>
      </c>
      <c r="F10" s="45"/>
      <c r="G10" s="46"/>
      <c r="H10" s="45" t="s">
        <v>169</v>
      </c>
      <c r="I10" s="83"/>
      <c r="J10" s="7"/>
    </row>
    <row r="11" spans="1:10" ht="12.75">
      <c r="A11" s="81"/>
      <c r="B11" s="80"/>
      <c r="C11" s="80"/>
      <c r="D11" s="80"/>
      <c r="E11" s="80"/>
      <c r="F11" s="80"/>
      <c r="G11" s="80"/>
      <c r="H11" s="80"/>
      <c r="I11" s="84"/>
      <c r="J11" s="7"/>
    </row>
    <row r="12" spans="1:9" ht="23.25" customHeight="1">
      <c r="A12" s="76" t="s">
        <v>137</v>
      </c>
      <c r="B12" s="77"/>
      <c r="C12" s="77"/>
      <c r="D12" s="77"/>
      <c r="E12" s="77"/>
      <c r="F12" s="77"/>
      <c r="G12" s="77"/>
      <c r="H12" s="77"/>
      <c r="I12" s="77"/>
    </row>
    <row r="13" spans="1:10" ht="26.25" customHeight="1">
      <c r="A13" s="14" t="s">
        <v>138</v>
      </c>
      <c r="B13" s="78" t="s">
        <v>147</v>
      </c>
      <c r="C13" s="79"/>
      <c r="D13" s="14" t="s">
        <v>149</v>
      </c>
      <c r="E13" s="78" t="s">
        <v>155</v>
      </c>
      <c r="F13" s="79"/>
      <c r="G13" s="14" t="s">
        <v>156</v>
      </c>
      <c r="H13" s="78" t="s">
        <v>170</v>
      </c>
      <c r="I13" s="79"/>
      <c r="J13" s="7"/>
    </row>
    <row r="14" spans="1:10" ht="15" customHeight="1">
      <c r="A14" s="15" t="s">
        <v>139</v>
      </c>
      <c r="B14" s="20" t="s">
        <v>148</v>
      </c>
      <c r="C14" s="22">
        <f>SUM('Stavební rozpočet'!R12:R41)</f>
        <v>0</v>
      </c>
      <c r="D14" s="74" t="s">
        <v>150</v>
      </c>
      <c r="E14" s="75"/>
      <c r="F14" s="22">
        <v>0</v>
      </c>
      <c r="G14" s="74" t="s">
        <v>157</v>
      </c>
      <c r="H14" s="75"/>
      <c r="I14" s="22">
        <f>ROUND(C22*(1/100),2)</f>
        <v>0</v>
      </c>
      <c r="J14" s="7"/>
    </row>
    <row r="15" spans="1:10" ht="15" customHeight="1">
      <c r="A15" s="16"/>
      <c r="B15" s="20" t="s">
        <v>118</v>
      </c>
      <c r="C15" s="22">
        <f>SUM('Stavební rozpočet'!S12:S41)</f>
        <v>0</v>
      </c>
      <c r="D15" s="74" t="s">
        <v>151</v>
      </c>
      <c r="E15" s="75"/>
      <c r="F15" s="22">
        <v>0</v>
      </c>
      <c r="G15" s="74" t="s">
        <v>158</v>
      </c>
      <c r="H15" s="75"/>
      <c r="I15" s="22">
        <v>0</v>
      </c>
      <c r="J15" s="7"/>
    </row>
    <row r="16" spans="1:10" ht="15" customHeight="1">
      <c r="A16" s="15" t="s">
        <v>140</v>
      </c>
      <c r="B16" s="20" t="s">
        <v>148</v>
      </c>
      <c r="C16" s="22">
        <f>SUM('Stavební rozpočet'!T12:T41)</f>
        <v>0</v>
      </c>
      <c r="D16" s="74" t="s">
        <v>152</v>
      </c>
      <c r="E16" s="75"/>
      <c r="F16" s="22">
        <v>0</v>
      </c>
      <c r="G16" s="74" t="s">
        <v>159</v>
      </c>
      <c r="H16" s="75"/>
      <c r="I16" s="22">
        <v>0</v>
      </c>
      <c r="J16" s="7"/>
    </row>
    <row r="17" spans="1:10" ht="15" customHeight="1">
      <c r="A17" s="16"/>
      <c r="B17" s="20" t="s">
        <v>118</v>
      </c>
      <c r="C17" s="22">
        <f>SUM('Stavební rozpočet'!U12:U41)</f>
        <v>0</v>
      </c>
      <c r="D17" s="74"/>
      <c r="E17" s="75"/>
      <c r="F17" s="23"/>
      <c r="G17" s="74" t="s">
        <v>160</v>
      </c>
      <c r="H17" s="75"/>
      <c r="I17" s="22">
        <v>0</v>
      </c>
      <c r="J17" s="7"/>
    </row>
    <row r="18" spans="1:10" ht="15" customHeight="1">
      <c r="A18" s="15" t="s">
        <v>141</v>
      </c>
      <c r="B18" s="20" t="s">
        <v>148</v>
      </c>
      <c r="C18" s="22">
        <f>SUM('Stavební rozpočet'!V12:V41)</f>
        <v>0</v>
      </c>
      <c r="D18" s="74"/>
      <c r="E18" s="75"/>
      <c r="F18" s="23"/>
      <c r="G18" s="74" t="s">
        <v>161</v>
      </c>
      <c r="H18" s="75"/>
      <c r="I18" s="22">
        <v>0</v>
      </c>
      <c r="J18" s="7"/>
    </row>
    <row r="19" spans="1:10" ht="15" customHeight="1">
      <c r="A19" s="16"/>
      <c r="B19" s="20" t="s">
        <v>118</v>
      </c>
      <c r="C19" s="22">
        <f>SUM('Stavební rozpočet'!W12:W41)</f>
        <v>0</v>
      </c>
      <c r="D19" s="74"/>
      <c r="E19" s="75"/>
      <c r="F19" s="23"/>
      <c r="G19" s="74" t="s">
        <v>162</v>
      </c>
      <c r="H19" s="75"/>
      <c r="I19" s="22">
        <v>0</v>
      </c>
      <c r="J19" s="7"/>
    </row>
    <row r="20" spans="1:10" ht="15" customHeight="1">
      <c r="A20" s="70" t="s">
        <v>82</v>
      </c>
      <c r="B20" s="71"/>
      <c r="C20" s="22">
        <f>SUM('Stavební rozpočet'!X12:X41)</f>
        <v>0</v>
      </c>
      <c r="D20" s="74"/>
      <c r="E20" s="75"/>
      <c r="F20" s="23"/>
      <c r="G20" s="74"/>
      <c r="H20" s="75"/>
      <c r="I20" s="23"/>
      <c r="J20" s="7"/>
    </row>
    <row r="21" spans="1:10" ht="15" customHeight="1">
      <c r="A21" s="70" t="s">
        <v>142</v>
      </c>
      <c r="B21" s="71"/>
      <c r="C21" s="22">
        <f>SUM('Stavební rozpočet'!P12:P41)</f>
        <v>0</v>
      </c>
      <c r="D21" s="74"/>
      <c r="E21" s="75"/>
      <c r="F21" s="23"/>
      <c r="G21" s="74"/>
      <c r="H21" s="75"/>
      <c r="I21" s="23"/>
      <c r="J21" s="7"/>
    </row>
    <row r="22" spans="1:10" ht="16.5" customHeight="1">
      <c r="A22" s="70" t="s">
        <v>143</v>
      </c>
      <c r="B22" s="71"/>
      <c r="C22" s="22">
        <f>SUM(C14:C21)</f>
        <v>0</v>
      </c>
      <c r="D22" s="70" t="s">
        <v>153</v>
      </c>
      <c r="E22" s="71"/>
      <c r="F22" s="22">
        <f>SUM(F14:F21)</f>
        <v>0</v>
      </c>
      <c r="G22" s="70" t="s">
        <v>163</v>
      </c>
      <c r="H22" s="71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72" t="s">
        <v>144</v>
      </c>
      <c r="B24" s="73"/>
      <c r="C24" s="24">
        <f>SUM('Stavební rozpočet'!Z12:Z41)</f>
        <v>0</v>
      </c>
      <c r="D24" s="21"/>
      <c r="E24" s="13"/>
      <c r="F24" s="13"/>
      <c r="G24" s="13"/>
      <c r="H24" s="13"/>
      <c r="I24" s="13"/>
    </row>
    <row r="25" spans="1:10" ht="15" customHeight="1">
      <c r="A25" s="72" t="s">
        <v>176</v>
      </c>
      <c r="B25" s="73"/>
      <c r="C25" s="24">
        <f>SUM('Stavební rozpočet'!AA12:AA41)</f>
        <v>0</v>
      </c>
      <c r="D25" s="72" t="s">
        <v>177</v>
      </c>
      <c r="E25" s="73"/>
      <c r="F25" s="24">
        <f>ROUND(C25*(10/100),2)</f>
        <v>0</v>
      </c>
      <c r="G25" s="72" t="s">
        <v>164</v>
      </c>
      <c r="H25" s="73"/>
      <c r="I25" s="24">
        <f>SUM(C24:C26)</f>
        <v>0</v>
      </c>
      <c r="J25" s="7"/>
    </row>
    <row r="26" spans="1:10" ht="15" customHeight="1">
      <c r="A26" s="72" t="s">
        <v>174</v>
      </c>
      <c r="B26" s="73"/>
      <c r="C26" s="24">
        <f>SUM('Stavební rozpočet'!AB12:AB41)+(F22+I22)</f>
        <v>0</v>
      </c>
      <c r="D26" s="72" t="s">
        <v>175</v>
      </c>
      <c r="E26" s="73"/>
      <c r="F26" s="24">
        <f>ROUND(C26*(20/100),2)</f>
        <v>0</v>
      </c>
      <c r="G26" s="72" t="s">
        <v>165</v>
      </c>
      <c r="H26" s="73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64" t="s">
        <v>145</v>
      </c>
      <c r="B28" s="65"/>
      <c r="C28" s="66"/>
      <c r="D28" s="64" t="s">
        <v>154</v>
      </c>
      <c r="E28" s="65"/>
      <c r="F28" s="66"/>
      <c r="G28" s="64" t="s">
        <v>166</v>
      </c>
      <c r="H28" s="65"/>
      <c r="I28" s="66"/>
      <c r="J28" s="8"/>
    </row>
    <row r="29" spans="1:10" ht="14.25" customHeight="1">
      <c r="A29" s="67"/>
      <c r="B29" s="68"/>
      <c r="C29" s="69"/>
      <c r="D29" s="67"/>
      <c r="E29" s="68"/>
      <c r="F29" s="69"/>
      <c r="G29" s="67"/>
      <c r="H29" s="68"/>
      <c r="I29" s="69"/>
      <c r="J29" s="8"/>
    </row>
    <row r="30" spans="1:10" ht="14.25" customHeight="1">
      <c r="A30" s="67"/>
      <c r="B30" s="68"/>
      <c r="C30" s="69"/>
      <c r="D30" s="67"/>
      <c r="E30" s="68"/>
      <c r="F30" s="69"/>
      <c r="G30" s="67"/>
      <c r="H30" s="68"/>
      <c r="I30" s="69"/>
      <c r="J30" s="8"/>
    </row>
    <row r="31" spans="1:10" ht="14.25" customHeight="1">
      <c r="A31" s="67"/>
      <c r="B31" s="68"/>
      <c r="C31" s="69"/>
      <c r="D31" s="67"/>
      <c r="E31" s="68"/>
      <c r="F31" s="69"/>
      <c r="G31" s="67"/>
      <c r="H31" s="68"/>
      <c r="I31" s="69"/>
      <c r="J31" s="8"/>
    </row>
    <row r="32" spans="1:10" ht="14.25" customHeight="1">
      <c r="A32" s="61" t="s">
        <v>146</v>
      </c>
      <c r="B32" s="62"/>
      <c r="C32" s="63"/>
      <c r="D32" s="61" t="s">
        <v>146</v>
      </c>
      <c r="E32" s="62"/>
      <c r="F32" s="63"/>
      <c r="G32" s="61" t="s">
        <v>146</v>
      </c>
      <c r="H32" s="62"/>
      <c r="I32" s="63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H4:H5"/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2009-07-02T08:35:36Z</cp:lastPrinted>
  <dcterms:created xsi:type="dcterms:W3CDTF">2009-07-02T08:36:29Z</dcterms:created>
  <dcterms:modified xsi:type="dcterms:W3CDTF">2011-12-14T13:51:31Z</dcterms:modified>
  <cp:category/>
  <cp:version/>
  <cp:contentType/>
  <cp:contentStatus/>
</cp:coreProperties>
</file>