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<sst xmlns="http://schemas.openxmlformats.org/spreadsheetml/2006/main" count="288" uniqueCount="191">
  <si>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</si>
  <si>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</si>
  <si>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</si>
  <si>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</si>
  <si>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</si>
  <si>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</si>
  <si>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</si>
  <si>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</si>
  <si>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</si>
  <si>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</si>
  <si>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</si>
  <si>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</si>
  <si>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</si>
  <si>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</si>
  <si>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</si>
  <si>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</si>
  <si>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</si>
  <si>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</si>
  <si>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</si>
  <si>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</si>
  <si>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</si>
  <si>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</si>
  <si>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</si>
  <si>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</si>
  <si>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</si>
  <si>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</si>
  <si>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</si>
  <si>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</si>
  <si>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</si>
  <si>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</si>
  <si>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</si>
  <si>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</si>
  <si>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</si>
  <si>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</si>
  <si>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</si>
  <si>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</si>
  <si>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Objekt</t>
  </si>
  <si>
    <t>Kód</t>
  </si>
  <si>
    <t>121101101R00</t>
  </si>
  <si>
    <t>121101102R00</t>
  </si>
  <si>
    <t>122101403R00</t>
  </si>
  <si>
    <t>122201102R00</t>
  </si>
  <si>
    <t>125703301R00</t>
  </si>
  <si>
    <t>162201102R00</t>
  </si>
  <si>
    <t>162301101R00</t>
  </si>
  <si>
    <t>162301102R00</t>
  </si>
  <si>
    <t>171101101R00</t>
  </si>
  <si>
    <t>171201101R00</t>
  </si>
  <si>
    <t>180401211R00</t>
  </si>
  <si>
    <t>180401212R00</t>
  </si>
  <si>
    <t>181101101R00</t>
  </si>
  <si>
    <t>181101102R00</t>
  </si>
  <si>
    <t>181301112R00</t>
  </si>
  <si>
    <t>181301114R00</t>
  </si>
  <si>
    <t>181301115R00</t>
  </si>
  <si>
    <t>182101101R00</t>
  </si>
  <si>
    <t>182201101R00</t>
  </si>
  <si>
    <t>182301132R00</t>
  </si>
  <si>
    <t>211571111R00</t>
  </si>
  <si>
    <t>45</t>
  </si>
  <si>
    <t>457971122R00</t>
  </si>
  <si>
    <t>46</t>
  </si>
  <si>
    <t>464531111R00</t>
  </si>
  <si>
    <t>464531112R00</t>
  </si>
  <si>
    <t>87</t>
  </si>
  <si>
    <t>871228111R00</t>
  </si>
  <si>
    <t>H32</t>
  </si>
  <si>
    <t>998321011R00</t>
  </si>
  <si>
    <t>00572460</t>
  </si>
  <si>
    <t>28611223</t>
  </si>
  <si>
    <t>67390528</t>
  </si>
  <si>
    <t>Rybník R2 v k.ú. Dobřeň</t>
  </si>
  <si>
    <t>nová stavba</t>
  </si>
  <si>
    <t>SO 2 - Hráz, zemník, zátopa</t>
  </si>
  <si>
    <t>Zkrácený popis</t>
  </si>
  <si>
    <t>Odkopávky a prokopávky</t>
  </si>
  <si>
    <t>Sejmutí ornice s přemístěním do 50 m</t>
  </si>
  <si>
    <t>Sejmutí ornice s přemístěním přes 50 do 100 m</t>
  </si>
  <si>
    <t>Vykopávky v zemníku v hor. 2 do 10000 m3</t>
  </si>
  <si>
    <t>Odkopávky nezapažené v hor. 3 do 1000 m3</t>
  </si>
  <si>
    <t>Čištění kanálů s nezpevněným.dnem, tl.vrstvy 25 cm</t>
  </si>
  <si>
    <t>Přemístění výkopku</t>
  </si>
  <si>
    <t>Vodorovné přemístění výkopku z hor.1-4 do 50 m</t>
  </si>
  <si>
    <t>Vodorovné přemístění výkopku z hor.1-4 do 500 m</t>
  </si>
  <si>
    <t>Vodorovné přemístění výkopku z hor.1-4 do 1000 m</t>
  </si>
  <si>
    <t>Konstrukce ze zemin</t>
  </si>
  <si>
    <t>Uložení sypaniny do násypů zhutněných na 95% PS</t>
  </si>
  <si>
    <t>Uložení sypaniny do násypů nezhutněných</t>
  </si>
  <si>
    <t>Povrchové úpravy terénu</t>
  </si>
  <si>
    <t>Založení trávníku lučního výsevem v rovině</t>
  </si>
  <si>
    <t>Založení trávníku lučního výsevem ve svahu do 1:2</t>
  </si>
  <si>
    <t>Úprava pláně v zářezech v hor. 1-4, bez zhutnění</t>
  </si>
  <si>
    <t>Úprava pláně v zářezech v hor. 1-4, se zhutněním</t>
  </si>
  <si>
    <t>Rozprostření ornice, rovina, tl.10-15 cm,nad 500m2</t>
  </si>
  <si>
    <t>Rozprostření ornice, rovina, tl.20-25 cm,nad 500m2</t>
  </si>
  <si>
    <t>Rozprostření ornice, rovina, tl.25-30 cm,nad 500m2</t>
  </si>
  <si>
    <t>Svahování v zářezech v hor. 1 - 4</t>
  </si>
  <si>
    <t>Svahování násypů</t>
  </si>
  <si>
    <t>Rozprostření ornice, svah, tl. 10-15 cm, nad 500m2</t>
  </si>
  <si>
    <t>Úprava podloží a základové spáry</t>
  </si>
  <si>
    <t>Výplň odvodňovacích žeber štěrkopískem tříděným</t>
  </si>
  <si>
    <t>Podkladní a vedlejší konstrukce (inženýr. stavby kromě vozovek a železnič. svršku)</t>
  </si>
  <si>
    <t>Zřízení vrstvy z geotextilie do 1:1,5,š. do 7,5 m</t>
  </si>
  <si>
    <t>Zpevněné plochy (kromě vozovek a železnič. svršku)</t>
  </si>
  <si>
    <t>Pohoz z hrub. drceného kameniva 32-63 mm, z terénu</t>
  </si>
  <si>
    <t>Pohoz z hrub. drceného kameniva 63-125 mm,z terénu</t>
  </si>
  <si>
    <t>Potrubí z trub z plastických hmot, skleněných a čedičových</t>
  </si>
  <si>
    <t>Kladení dren. potrubí do rýhy, tvr. PVC, do 150 mm</t>
  </si>
  <si>
    <t>Hráze a objekty na tocích</t>
  </si>
  <si>
    <t>Přesun hmot pro hráze přehradní zemní a kamenité</t>
  </si>
  <si>
    <t>Ostatní materiál</t>
  </si>
  <si>
    <t>Směs travní technická PROFI</t>
  </si>
  <si>
    <t>Trubka PVC drenážní flexibilní d 100 mm</t>
  </si>
  <si>
    <t>Textilie jutařská netkaná GEONETEX A PP/400 -400 g/m2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</si>
  <si>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</si>
  <si>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</si>
  <si>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</si>
  <si>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</si>
  <si>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</si>
  <si>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</si>
  <si>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</si>
  <si>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m</t>
  </si>
  <si>
    <t>t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</si>
  <si>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</si>
  <si>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</si>
  <si>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</si>
  <si>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</si>
  <si>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</si>
  <si>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</si>
  <si>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</si>
  <si>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</si>
  <si>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</si>
  <si>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</si>
  <si>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</si>
  <si>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</si>
  <si>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Kutná Hora</t>
  </si>
  <si>
    <t>AGRO-AQUA Pardubice</t>
  </si>
  <si>
    <t>Celkem</t>
  </si>
  <si>
    <t>Hmotnost (t)</t>
  </si>
  <si>
    <t>0</t>
  </si>
  <si>
    <t>Přesuny</t>
  </si>
  <si>
    <t>Typ skupiny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</si>
  <si>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</si>
  <si>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</si>
  <si>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</si>
  <si>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</si>
  <si>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</si>
  <si>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</si>
  <si>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</si>
  <si>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</si>
  <si>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</si>
  <si>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</si>
  <si>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</si>
  <si>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</si>
  <si>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</si>
  <si>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</si>
  <si>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</si>
  <si>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</si>
  <si>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</si>
  <si>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</si>
  <si>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</si>
  <si>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</si>
  <si>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</si>
  <si>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</si>
  <si>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</si>
  <si>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</si>
  <si>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</si>
  <si>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</si>
  <si>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</si>
  <si>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</si>
  <si>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</si>
  <si>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</si>
  <si>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</si>
  <si>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</si>
  <si>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</si>
  <si>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</si>
  <si>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</si>
  <si>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</si>
  <si>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</si>
  <si>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</si>
  <si>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</si>
  <si>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</si>
  <si>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</si>
  <si>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</si>
  <si>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</si>
  <si>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</si>
  <si>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</si>
  <si>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Základ 20%</t>
  </si>
  <si>
    <t>DPH 20%</t>
  </si>
  <si>
    <t>Základ 10%</t>
  </si>
  <si>
    <t>DPH 10%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</si>
</sst>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10" fillId="33" borderId="17" xfId="0" applyNumberFormat="1" applyFont="1" applyFill="1" applyBorder="1" applyAlignment="1" applyProtection="1">
      <alignment horizontal="left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4" fontId="11" fillId="33" borderId="17" xfId="0" applyNumberFormat="1" applyFont="1" applyFill="1" applyBorder="1" applyAlignment="1" applyProtection="1">
      <alignment horizontal="right" vertical="center"/>
      <protection/>
    </xf>
    <xf numFmtId="49" fontId="11" fillId="33" borderId="17" xfId="0" applyNumberFormat="1" applyFont="1" applyFill="1" applyBorder="1" applyAlignment="1" applyProtection="1">
      <alignment horizontal="righ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49" fontId="10" fillId="33" borderId="34" xfId="0" applyNumberFormat="1" applyFont="1" applyFill="1" applyBorder="1" applyAlignment="1" applyProtection="1">
      <alignment horizontal="left" vertical="center"/>
      <protection/>
    </xf>
    <xf numFmtId="4" fontId="11" fillId="33" borderId="35" xfId="0" applyNumberFormat="1" applyFont="1" applyFill="1" applyBorder="1" applyAlignment="1" applyProtection="1">
      <alignment horizontal="righ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4" fontId="10" fillId="0" borderId="35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0" fontId="11" fillId="33" borderId="17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14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7" fillId="33" borderId="47" xfId="0" applyNumberFormat="1" applyFont="1" applyFill="1" applyBorder="1" applyAlignment="1" applyProtection="1">
      <alignment horizontal="left" vertical="center"/>
      <protection/>
    </xf>
    <xf numFmtId="0" fontId="7" fillId="33" borderId="20" xfId="0" applyNumberFormat="1" applyFont="1" applyFill="1" applyBorder="1" applyAlignment="1" applyProtection="1">
      <alignment horizontal="left" vertical="center"/>
      <protection/>
    </xf>
    <xf numFmtId="49" fontId="8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A1">
      <selection activeCell="J8" sqref="J8:L9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6.8515625" style="0" bestFit="1" customWidth="1"/>
    <col min="5" max="5" width="4.28125" style="0" customWidth="1"/>
    <col min="6" max="6" width="10.8515625" style="0" customWidth="1"/>
    <col min="7" max="9" width="10.28125" style="0" customWidth="1"/>
    <col min="10" max="10" width="11.8515625" style="0" customWidth="1"/>
    <col min="11" max="12" width="10.2812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12.75">
      <c r="A2" s="52" t="s">
        <v>1</v>
      </c>
      <c r="B2" s="53"/>
      <c r="C2" s="53"/>
      <c r="D2" s="62" t="s">
        <v>71</v>
      </c>
      <c r="E2" s="57" t="s">
        <v>114</v>
      </c>
      <c r="F2" s="53"/>
      <c r="G2" s="57"/>
      <c r="H2" s="53"/>
      <c r="I2" s="57" t="s">
        <v>130</v>
      </c>
      <c r="J2" s="57" t="s">
        <v>135</v>
      </c>
      <c r="K2" s="53"/>
      <c r="L2" s="69"/>
      <c r="M2" s="7"/>
    </row>
    <row r="3" spans="1:13" ht="12.75">
      <c r="A3" s="54"/>
      <c r="B3" s="55"/>
      <c r="C3" s="55"/>
      <c r="D3" s="63"/>
      <c r="E3" s="55"/>
      <c r="F3" s="55"/>
      <c r="G3" s="55"/>
      <c r="H3" s="55"/>
      <c r="I3" s="55"/>
      <c r="J3" s="55"/>
      <c r="K3" s="55"/>
      <c r="L3" s="70"/>
      <c r="M3" s="7"/>
    </row>
    <row r="4" spans="1:13" ht="12.75">
      <c r="A4" s="56" t="s">
        <v>2</v>
      </c>
      <c r="B4" s="55"/>
      <c r="C4" s="55"/>
      <c r="D4" s="58" t="s">
        <v>72</v>
      </c>
      <c r="E4" s="58" t="s">
        <v>115</v>
      </c>
      <c r="F4" s="55"/>
      <c r="G4" s="59"/>
      <c r="H4" s="55"/>
      <c r="I4" s="58" t="s">
        <v>131</v>
      </c>
      <c r="J4" s="58"/>
      <c r="K4" s="55"/>
      <c r="L4" s="70"/>
      <c r="M4" s="7"/>
    </row>
    <row r="5" spans="1:13" ht="12.7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70"/>
      <c r="M5" s="7"/>
    </row>
    <row r="6" spans="1:13" ht="12.75">
      <c r="A6" s="56" t="s">
        <v>3</v>
      </c>
      <c r="B6" s="55"/>
      <c r="C6" s="55"/>
      <c r="D6" s="58" t="s">
        <v>73</v>
      </c>
      <c r="E6" s="58" t="s">
        <v>116</v>
      </c>
      <c r="F6" s="55"/>
      <c r="G6" s="55"/>
      <c r="H6" s="55"/>
      <c r="I6" s="58" t="s">
        <v>132</v>
      </c>
      <c r="J6" s="58" t="s">
        <v>136</v>
      </c>
      <c r="K6" s="55"/>
      <c r="L6" s="70"/>
      <c r="M6" s="7"/>
    </row>
    <row r="7" spans="1:13" ht="12.75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70"/>
      <c r="M7" s="7"/>
    </row>
    <row r="8" spans="1:13" ht="12.75">
      <c r="A8" s="56" t="s">
        <v>4</v>
      </c>
      <c r="B8" s="55"/>
      <c r="C8" s="55"/>
      <c r="D8" s="58"/>
      <c r="E8" s="58" t="s">
        <v>117</v>
      </c>
      <c r="F8" s="55"/>
      <c r="G8" s="59"/>
      <c r="H8" s="55"/>
      <c r="I8" s="58" t="s">
        <v>133</v>
      </c>
      <c r="J8" s="58"/>
      <c r="K8" s="55"/>
      <c r="L8" s="70"/>
      <c r="M8" s="7"/>
    </row>
    <row r="9" spans="1:13" ht="12.75">
      <c r="A9" s="61"/>
      <c r="B9" s="60"/>
      <c r="C9" s="60"/>
      <c r="D9" s="60"/>
      <c r="E9" s="60"/>
      <c r="F9" s="60"/>
      <c r="G9" s="60"/>
      <c r="H9" s="60"/>
      <c r="I9" s="60"/>
      <c r="J9" s="60"/>
      <c r="K9" s="60"/>
      <c r="L9" s="71"/>
      <c r="M9" s="7"/>
    </row>
    <row r="10" spans="1:13" ht="12.75">
      <c r="A10" s="1" t="s">
        <v>5</v>
      </c>
      <c r="B10" s="3" t="s">
        <v>5</v>
      </c>
      <c r="C10" s="3" t="s">
        <v>5</v>
      </c>
      <c r="D10" s="3" t="s">
        <v>5</v>
      </c>
      <c r="E10" s="3" t="s">
        <v>5</v>
      </c>
      <c r="F10" s="3" t="s">
        <v>5</v>
      </c>
      <c r="G10" s="5" t="s">
        <v>125</v>
      </c>
      <c r="H10" s="64" t="s">
        <v>127</v>
      </c>
      <c r="I10" s="65"/>
      <c r="J10" s="66"/>
      <c r="K10" s="64" t="s">
        <v>138</v>
      </c>
      <c r="L10" s="66"/>
      <c r="M10" s="8"/>
    </row>
    <row r="11" spans="1:24" ht="12.75">
      <c r="A11" s="31" t="s">
        <v>6</v>
      </c>
      <c r="B11" s="32" t="s">
        <v>36</v>
      </c>
      <c r="C11" s="32" t="s">
        <v>37</v>
      </c>
      <c r="D11" s="32" t="s">
        <v>74</v>
      </c>
      <c r="E11" s="32" t="s">
        <v>118</v>
      </c>
      <c r="F11" s="33" t="s">
        <v>124</v>
      </c>
      <c r="G11" s="34" t="s">
        <v>126</v>
      </c>
      <c r="H11" s="35" t="s">
        <v>128</v>
      </c>
      <c r="I11" s="36" t="s">
        <v>134</v>
      </c>
      <c r="J11" s="37" t="s">
        <v>137</v>
      </c>
      <c r="K11" s="35" t="s">
        <v>125</v>
      </c>
      <c r="L11" s="37" t="s">
        <v>137</v>
      </c>
      <c r="M11" s="8"/>
      <c r="P11" s="6" t="s">
        <v>140</v>
      </c>
      <c r="Q11" s="6" t="s">
        <v>141</v>
      </c>
      <c r="R11" s="6" t="s">
        <v>145</v>
      </c>
      <c r="S11" s="6" t="s">
        <v>146</v>
      </c>
      <c r="T11" s="6" t="s">
        <v>147</v>
      </c>
      <c r="U11" s="6" t="s">
        <v>148</v>
      </c>
      <c r="V11" s="6" t="s">
        <v>149</v>
      </c>
      <c r="W11" s="6" t="s">
        <v>150</v>
      </c>
      <c r="X11" s="6" t="s">
        <v>151</v>
      </c>
    </row>
    <row r="12" spans="1:37" ht="12.75">
      <c r="A12" s="44"/>
      <c r="B12" s="38"/>
      <c r="C12" s="39" t="s">
        <v>18</v>
      </c>
      <c r="D12" s="67" t="s">
        <v>75</v>
      </c>
      <c r="E12" s="68"/>
      <c r="F12" s="68"/>
      <c r="G12" s="68"/>
      <c r="H12" s="40">
        <f>SUM(H13:H17)</f>
        <v>0</v>
      </c>
      <c r="I12" s="40">
        <f>SUM(I13:I17)</f>
        <v>0</v>
      </c>
      <c r="J12" s="40">
        <f>H12+I12</f>
        <v>0</v>
      </c>
      <c r="K12" s="41"/>
      <c r="L12" s="45">
        <f>SUM(L13:L17)</f>
        <v>0</v>
      </c>
      <c r="P12" s="10">
        <f>IF(Q12="PR",J12,SUM(O13:O17))</f>
        <v>0</v>
      </c>
      <c r="Q12" s="6" t="s">
        <v>142</v>
      </c>
      <c r="R12" s="10">
        <f>IF(Q12="HS",H12,0)</f>
        <v>0</v>
      </c>
      <c r="S12" s="10">
        <f>IF(Q12="HS",I12-P12,0)</f>
        <v>0</v>
      </c>
      <c r="T12" s="10">
        <f>IF(Q12="PS",H12,0)</f>
        <v>0</v>
      </c>
      <c r="U12" s="10">
        <f>IF(Q12="PS",I12-P12,0)</f>
        <v>0</v>
      </c>
      <c r="V12" s="10">
        <f>IF(Q12="MP",H12,0)</f>
        <v>0</v>
      </c>
      <c r="W12" s="10">
        <f>IF(Q12="MP",I12-P12,0)</f>
        <v>0</v>
      </c>
      <c r="X12" s="10">
        <f>IF(Q12="OM",H12,0)</f>
        <v>0</v>
      </c>
      <c r="Y12" s="6"/>
      <c r="AI12" s="10">
        <f>SUM(Z13:Z17)</f>
        <v>0</v>
      </c>
      <c r="AJ12" s="10">
        <f>SUM(AA13:AA17)</f>
        <v>0</v>
      </c>
      <c r="AK12" s="10">
        <f>SUM(AB13:AB17)</f>
        <v>0</v>
      </c>
    </row>
    <row r="13" spans="1:32" ht="12.75">
      <c r="A13" s="46" t="s">
        <v>7</v>
      </c>
      <c r="B13" s="42"/>
      <c r="C13" s="42" t="s">
        <v>38</v>
      </c>
      <c r="D13" s="42" t="s">
        <v>76</v>
      </c>
      <c r="E13" s="42" t="s">
        <v>119</v>
      </c>
      <c r="F13" s="43">
        <v>1531</v>
      </c>
      <c r="G13" s="43"/>
      <c r="H13" s="43">
        <f>ROUND(F13*AE13,2)</f>
        <v>0</v>
      </c>
      <c r="I13" s="43">
        <f>J13-H13</f>
        <v>0</v>
      </c>
      <c r="J13" s="43">
        <f>ROUND(F13*G13,2)</f>
        <v>0</v>
      </c>
      <c r="K13" s="43">
        <v>0</v>
      </c>
      <c r="L13" s="47">
        <f>F13*K13</f>
        <v>0</v>
      </c>
      <c r="N13" s="9" t="s">
        <v>7</v>
      </c>
      <c r="O13" s="4">
        <f>IF(N13="5",I13,0)</f>
        <v>0</v>
      </c>
      <c r="Z13" s="4">
        <f>IF(AD13=0,J13,0)</f>
        <v>0</v>
      </c>
      <c r="AA13" s="4">
        <f>IF(AD13=9,J13,0)</f>
        <v>0</v>
      </c>
      <c r="AB13" s="4">
        <f>IF(AD13=19,J13,0)</f>
        <v>0</v>
      </c>
      <c r="AD13" s="4">
        <v>19</v>
      </c>
      <c r="AE13" s="4">
        <f>G13*0</f>
        <v>0</v>
      </c>
      <c r="AF13" s="4">
        <f>G13*(1-0)</f>
        <v>0</v>
      </c>
    </row>
    <row r="14" spans="1:32" ht="12.75">
      <c r="A14" s="46" t="s">
        <v>8</v>
      </c>
      <c r="B14" s="42"/>
      <c r="C14" s="42" t="s">
        <v>39</v>
      </c>
      <c r="D14" s="42" t="s">
        <v>77</v>
      </c>
      <c r="E14" s="42" t="s">
        <v>119</v>
      </c>
      <c r="F14" s="43">
        <v>240</v>
      </c>
      <c r="G14" s="43"/>
      <c r="H14" s="43">
        <f>ROUND(F14*AE14,2)</f>
        <v>0</v>
      </c>
      <c r="I14" s="43">
        <f>J14-H14</f>
        <v>0</v>
      </c>
      <c r="J14" s="43">
        <f>ROUND(F14*G14,2)</f>
        <v>0</v>
      </c>
      <c r="K14" s="43">
        <v>0</v>
      </c>
      <c r="L14" s="47">
        <f>F14*K14</f>
        <v>0</v>
      </c>
      <c r="N14" s="9" t="s">
        <v>7</v>
      </c>
      <c r="O14" s="4">
        <f>IF(N14="5",I14,0)</f>
        <v>0</v>
      </c>
      <c r="Z14" s="4">
        <f>IF(AD14=0,J14,0)</f>
        <v>0</v>
      </c>
      <c r="AA14" s="4">
        <f>IF(AD14=9,J14,0)</f>
        <v>0</v>
      </c>
      <c r="AB14" s="4">
        <f>IF(AD14=19,J14,0)</f>
        <v>0</v>
      </c>
      <c r="AD14" s="4">
        <v>19</v>
      </c>
      <c r="AE14" s="4">
        <f>G14*0</f>
        <v>0</v>
      </c>
      <c r="AF14" s="4">
        <f>G14*(1-0)</f>
        <v>0</v>
      </c>
    </row>
    <row r="15" spans="1:32" ht="12.75">
      <c r="A15" s="46" t="s">
        <v>9</v>
      </c>
      <c r="B15" s="42"/>
      <c r="C15" s="42" t="s">
        <v>40</v>
      </c>
      <c r="D15" s="42" t="s">
        <v>78</v>
      </c>
      <c r="E15" s="42" t="s">
        <v>119</v>
      </c>
      <c r="F15" s="43">
        <v>2074</v>
      </c>
      <c r="G15" s="43"/>
      <c r="H15" s="43">
        <f>ROUND(F15*AE15,2)</f>
        <v>0</v>
      </c>
      <c r="I15" s="43">
        <f>J15-H15</f>
        <v>0</v>
      </c>
      <c r="J15" s="43">
        <f>ROUND(F15*G15,2)</f>
        <v>0</v>
      </c>
      <c r="K15" s="43">
        <v>0</v>
      </c>
      <c r="L15" s="47">
        <f>F15*K15</f>
        <v>0</v>
      </c>
      <c r="N15" s="9" t="s">
        <v>7</v>
      </c>
      <c r="O15" s="4">
        <f>IF(N15="5",I15,0)</f>
        <v>0</v>
      </c>
      <c r="Z15" s="4">
        <f>IF(AD15=0,J15,0)</f>
        <v>0</v>
      </c>
      <c r="AA15" s="4">
        <f>IF(AD15=9,J15,0)</f>
        <v>0</v>
      </c>
      <c r="AB15" s="4">
        <f>IF(AD15=19,J15,0)</f>
        <v>0</v>
      </c>
      <c r="AD15" s="4">
        <v>19</v>
      </c>
      <c r="AE15" s="4">
        <f>G15*0</f>
        <v>0</v>
      </c>
      <c r="AF15" s="4">
        <f>G15*(1-0)</f>
        <v>0</v>
      </c>
    </row>
    <row r="16" spans="1:32" ht="12.75">
      <c r="A16" s="46" t="s">
        <v>10</v>
      </c>
      <c r="B16" s="42"/>
      <c r="C16" s="42" t="s">
        <v>41</v>
      </c>
      <c r="D16" s="42" t="s">
        <v>79</v>
      </c>
      <c r="E16" s="42" t="s">
        <v>119</v>
      </c>
      <c r="F16" s="43">
        <v>1179</v>
      </c>
      <c r="G16" s="43"/>
      <c r="H16" s="43">
        <f>ROUND(F16*AE16,2)</f>
        <v>0</v>
      </c>
      <c r="I16" s="43">
        <f>J16-H16</f>
        <v>0</v>
      </c>
      <c r="J16" s="43">
        <f>ROUND(F16*G16,2)</f>
        <v>0</v>
      </c>
      <c r="K16" s="43">
        <v>0</v>
      </c>
      <c r="L16" s="47">
        <f>F16*K16</f>
        <v>0</v>
      </c>
      <c r="N16" s="9" t="s">
        <v>7</v>
      </c>
      <c r="O16" s="4">
        <f>IF(N16="5",I16,0)</f>
        <v>0</v>
      </c>
      <c r="Z16" s="4">
        <f>IF(AD16=0,J16,0)</f>
        <v>0</v>
      </c>
      <c r="AA16" s="4">
        <f>IF(AD16=9,J16,0)</f>
        <v>0</v>
      </c>
      <c r="AB16" s="4">
        <f>IF(AD16=19,J16,0)</f>
        <v>0</v>
      </c>
      <c r="AD16" s="4">
        <v>19</v>
      </c>
      <c r="AE16" s="4">
        <f>G16*0</f>
        <v>0</v>
      </c>
      <c r="AF16" s="4">
        <f>G16*(1-0)</f>
        <v>0</v>
      </c>
    </row>
    <row r="17" spans="1:32" ht="12.75">
      <c r="A17" s="46" t="s">
        <v>11</v>
      </c>
      <c r="B17" s="42"/>
      <c r="C17" s="42" t="s">
        <v>42</v>
      </c>
      <c r="D17" s="42" t="s">
        <v>80</v>
      </c>
      <c r="E17" s="42" t="s">
        <v>119</v>
      </c>
      <c r="F17" s="43">
        <v>73</v>
      </c>
      <c r="G17" s="43"/>
      <c r="H17" s="43">
        <f>ROUND(F17*AE17,2)</f>
        <v>0</v>
      </c>
      <c r="I17" s="43">
        <f>J17-H17</f>
        <v>0</v>
      </c>
      <c r="J17" s="43">
        <f>ROUND(F17*G17,2)</f>
        <v>0</v>
      </c>
      <c r="K17" s="43">
        <v>0</v>
      </c>
      <c r="L17" s="47">
        <f>F17*K17</f>
        <v>0</v>
      </c>
      <c r="N17" s="9" t="s">
        <v>7</v>
      </c>
      <c r="O17" s="4">
        <f>IF(N17="5",I17,0)</f>
        <v>0</v>
      </c>
      <c r="Z17" s="4">
        <f>IF(AD17=0,J17,0)</f>
        <v>0</v>
      </c>
      <c r="AA17" s="4">
        <f>IF(AD17=9,J17,0)</f>
        <v>0</v>
      </c>
      <c r="AB17" s="4">
        <f>IF(AD17=19,J17,0)</f>
        <v>0</v>
      </c>
      <c r="AD17" s="4">
        <v>19</v>
      </c>
      <c r="AE17" s="4">
        <f>G17*0</f>
        <v>0</v>
      </c>
      <c r="AF17" s="4">
        <f>G17*(1-0)</f>
        <v>0</v>
      </c>
    </row>
    <row r="18" spans="1:37" ht="12.75">
      <c r="A18" s="44"/>
      <c r="B18" s="38"/>
      <c r="C18" s="39" t="s">
        <v>22</v>
      </c>
      <c r="D18" s="67" t="s">
        <v>81</v>
      </c>
      <c r="E18" s="68"/>
      <c r="F18" s="68"/>
      <c r="G18" s="68"/>
      <c r="H18" s="40">
        <f>SUM(H19:H21)</f>
        <v>0</v>
      </c>
      <c r="I18" s="40">
        <f>SUM(I19:I21)</f>
        <v>0</v>
      </c>
      <c r="J18" s="40">
        <f>H18+I18</f>
        <v>0</v>
      </c>
      <c r="K18" s="41"/>
      <c r="L18" s="45">
        <f>SUM(L19:L21)</f>
        <v>0</v>
      </c>
      <c r="P18" s="10">
        <f>IF(Q18="PR",J18,SUM(O19:O21))</f>
        <v>0</v>
      </c>
      <c r="Q18" s="6" t="s">
        <v>142</v>
      </c>
      <c r="R18" s="10">
        <f>IF(Q18="HS",H18,0)</f>
        <v>0</v>
      </c>
      <c r="S18" s="10">
        <f>IF(Q18="HS",I18-P18,0)</f>
        <v>0</v>
      </c>
      <c r="T18" s="10">
        <f>IF(Q18="PS",H18,0)</f>
        <v>0</v>
      </c>
      <c r="U18" s="10">
        <f>IF(Q18="PS",I18-P18,0)</f>
        <v>0</v>
      </c>
      <c r="V18" s="10">
        <f>IF(Q18="MP",H18,0)</f>
        <v>0</v>
      </c>
      <c r="W18" s="10">
        <f>IF(Q18="MP",I18-P18,0)</f>
        <v>0</v>
      </c>
      <c r="X18" s="10">
        <f>IF(Q18="OM",H18,0)</f>
        <v>0</v>
      </c>
      <c r="Y18" s="6"/>
      <c r="AI18" s="10">
        <f>SUM(Z19:Z21)</f>
        <v>0</v>
      </c>
      <c r="AJ18" s="10">
        <f>SUM(AA19:AA21)</f>
        <v>0</v>
      </c>
      <c r="AK18" s="10">
        <f>SUM(AB19:AB21)</f>
        <v>0</v>
      </c>
    </row>
    <row r="19" spans="1:32" ht="12.75">
      <c r="A19" s="46" t="s">
        <v>12</v>
      </c>
      <c r="B19" s="42"/>
      <c r="C19" s="42" t="s">
        <v>43</v>
      </c>
      <c r="D19" s="42" t="s">
        <v>82</v>
      </c>
      <c r="E19" s="42" t="s">
        <v>119</v>
      </c>
      <c r="F19" s="43">
        <v>215</v>
      </c>
      <c r="G19" s="43"/>
      <c r="H19" s="43">
        <f>ROUND(F19*AE19,2)</f>
        <v>0</v>
      </c>
      <c r="I19" s="43">
        <f>J19-H19</f>
        <v>0</v>
      </c>
      <c r="J19" s="43">
        <f>ROUND(F19*G19,2)</f>
        <v>0</v>
      </c>
      <c r="K19" s="43">
        <v>0</v>
      </c>
      <c r="L19" s="47">
        <f>F19*K19</f>
        <v>0</v>
      </c>
      <c r="N19" s="9" t="s">
        <v>7</v>
      </c>
      <c r="O19" s="4">
        <f>IF(N19="5",I19,0)</f>
        <v>0</v>
      </c>
      <c r="Z19" s="4">
        <f>IF(AD19=0,J19,0)</f>
        <v>0</v>
      </c>
      <c r="AA19" s="4">
        <f>IF(AD19=9,J19,0)</f>
        <v>0</v>
      </c>
      <c r="AB19" s="4">
        <f>IF(AD19=19,J19,0)</f>
        <v>0</v>
      </c>
      <c r="AD19" s="4">
        <v>19</v>
      </c>
      <c r="AE19" s="4">
        <f>G19*0</f>
        <v>0</v>
      </c>
      <c r="AF19" s="4">
        <f>G19*(1-0)</f>
        <v>0</v>
      </c>
    </row>
    <row r="20" spans="1:32" ht="12.75">
      <c r="A20" s="46" t="s">
        <v>13</v>
      </c>
      <c r="B20" s="42"/>
      <c r="C20" s="42" t="s">
        <v>44</v>
      </c>
      <c r="D20" s="42" t="s">
        <v>83</v>
      </c>
      <c r="E20" s="42" t="s">
        <v>119</v>
      </c>
      <c r="F20" s="43">
        <v>994</v>
      </c>
      <c r="G20" s="43"/>
      <c r="H20" s="43">
        <f>ROUND(F20*AE20,2)</f>
        <v>0</v>
      </c>
      <c r="I20" s="43">
        <f>J20-H20</f>
        <v>0</v>
      </c>
      <c r="J20" s="43">
        <f>ROUND(F20*G20,2)</f>
        <v>0</v>
      </c>
      <c r="K20" s="43">
        <v>0</v>
      </c>
      <c r="L20" s="47">
        <f>F20*K20</f>
        <v>0</v>
      </c>
      <c r="N20" s="9" t="s">
        <v>7</v>
      </c>
      <c r="O20" s="4">
        <f>IF(N20="5",I20,0)</f>
        <v>0</v>
      </c>
      <c r="Z20" s="4">
        <f>IF(AD20=0,J20,0)</f>
        <v>0</v>
      </c>
      <c r="AA20" s="4">
        <f>IF(AD20=9,J20,0)</f>
        <v>0</v>
      </c>
      <c r="AB20" s="4">
        <f>IF(AD20=19,J20,0)</f>
        <v>0</v>
      </c>
      <c r="AD20" s="4">
        <v>19</v>
      </c>
      <c r="AE20" s="4">
        <f>G20*0</f>
        <v>0</v>
      </c>
      <c r="AF20" s="4">
        <f>G20*(1-0)</f>
        <v>0</v>
      </c>
    </row>
    <row r="21" spans="1:32" ht="12.75">
      <c r="A21" s="46" t="s">
        <v>14</v>
      </c>
      <c r="B21" s="42"/>
      <c r="C21" s="42" t="s">
        <v>45</v>
      </c>
      <c r="D21" s="42" t="s">
        <v>84</v>
      </c>
      <c r="E21" s="42" t="s">
        <v>119</v>
      </c>
      <c r="F21" s="43">
        <v>1936</v>
      </c>
      <c r="G21" s="43"/>
      <c r="H21" s="43">
        <f>ROUND(F21*AE21,2)</f>
        <v>0</v>
      </c>
      <c r="I21" s="43">
        <f>J21-H21</f>
        <v>0</v>
      </c>
      <c r="J21" s="43">
        <f>ROUND(F21*G21,2)</f>
        <v>0</v>
      </c>
      <c r="K21" s="43">
        <v>0</v>
      </c>
      <c r="L21" s="47">
        <f>F21*K21</f>
        <v>0</v>
      </c>
      <c r="N21" s="9" t="s">
        <v>7</v>
      </c>
      <c r="O21" s="4">
        <f>IF(N21="5",I21,0)</f>
        <v>0</v>
      </c>
      <c r="Z21" s="4">
        <f>IF(AD21=0,J21,0)</f>
        <v>0</v>
      </c>
      <c r="AA21" s="4">
        <f>IF(AD21=9,J21,0)</f>
        <v>0</v>
      </c>
      <c r="AB21" s="4">
        <f>IF(AD21=19,J21,0)</f>
        <v>0</v>
      </c>
      <c r="AD21" s="4">
        <v>19</v>
      </c>
      <c r="AE21" s="4">
        <f>G21*0</f>
        <v>0</v>
      </c>
      <c r="AF21" s="4">
        <f>G21*(1-0)</f>
        <v>0</v>
      </c>
    </row>
    <row r="22" spans="1:37" ht="12.75">
      <c r="A22" s="44"/>
      <c r="B22" s="38"/>
      <c r="C22" s="39" t="s">
        <v>23</v>
      </c>
      <c r="D22" s="67" t="s">
        <v>85</v>
      </c>
      <c r="E22" s="68"/>
      <c r="F22" s="68"/>
      <c r="G22" s="68"/>
      <c r="H22" s="40">
        <f>SUM(H23:H24)</f>
        <v>0</v>
      </c>
      <c r="I22" s="40">
        <f>SUM(I23:I24)</f>
        <v>0</v>
      </c>
      <c r="J22" s="40">
        <f>H22+I22</f>
        <v>0</v>
      </c>
      <c r="K22" s="41"/>
      <c r="L22" s="45">
        <f>SUM(L23:L24)</f>
        <v>0</v>
      </c>
      <c r="P22" s="10">
        <f>IF(Q22="PR",J22,SUM(O23:O24))</f>
        <v>0</v>
      </c>
      <c r="Q22" s="6" t="s">
        <v>142</v>
      </c>
      <c r="R22" s="10">
        <f>IF(Q22="HS",H22,0)</f>
        <v>0</v>
      </c>
      <c r="S22" s="10">
        <f>IF(Q22="HS",I22-P22,0)</f>
        <v>0</v>
      </c>
      <c r="T22" s="10">
        <f>IF(Q22="PS",H22,0)</f>
        <v>0</v>
      </c>
      <c r="U22" s="10">
        <f>IF(Q22="PS",I22-P22,0)</f>
        <v>0</v>
      </c>
      <c r="V22" s="10">
        <f>IF(Q22="MP",H22,0)</f>
        <v>0</v>
      </c>
      <c r="W22" s="10">
        <f>IF(Q22="MP",I22-P22,0)</f>
        <v>0</v>
      </c>
      <c r="X22" s="10">
        <f>IF(Q22="OM",H22,0)</f>
        <v>0</v>
      </c>
      <c r="Y22" s="6"/>
      <c r="AI22" s="10">
        <f>SUM(Z23:Z24)</f>
        <v>0</v>
      </c>
      <c r="AJ22" s="10">
        <f>SUM(AA23:AA24)</f>
        <v>0</v>
      </c>
      <c r="AK22" s="10">
        <f>SUM(AB23:AB24)</f>
        <v>0</v>
      </c>
    </row>
    <row r="23" spans="1:32" ht="12.75">
      <c r="A23" s="46" t="s">
        <v>15</v>
      </c>
      <c r="B23" s="42"/>
      <c r="C23" s="42" t="s">
        <v>46</v>
      </c>
      <c r="D23" s="42" t="s">
        <v>86</v>
      </c>
      <c r="E23" s="42" t="s">
        <v>119</v>
      </c>
      <c r="F23" s="43">
        <v>2074</v>
      </c>
      <c r="G23" s="43"/>
      <c r="H23" s="43">
        <f>ROUND(F23*AE23,2)</f>
        <v>0</v>
      </c>
      <c r="I23" s="43">
        <f>J23-H23</f>
        <v>0</v>
      </c>
      <c r="J23" s="43">
        <f>ROUND(F23*G23,2)</f>
        <v>0</v>
      </c>
      <c r="K23" s="43">
        <v>0</v>
      </c>
      <c r="L23" s="47">
        <f>F23*K23</f>
        <v>0</v>
      </c>
      <c r="N23" s="9" t="s">
        <v>7</v>
      </c>
      <c r="O23" s="4">
        <f>IF(N23="5",I23,0)</f>
        <v>0</v>
      </c>
      <c r="Z23" s="4">
        <f>IF(AD23=0,J23,0)</f>
        <v>0</v>
      </c>
      <c r="AA23" s="4">
        <f>IF(AD23=9,J23,0)</f>
        <v>0</v>
      </c>
      <c r="AB23" s="4">
        <f>IF(AD23=19,J23,0)</f>
        <v>0</v>
      </c>
      <c r="AD23" s="4">
        <v>19</v>
      </c>
      <c r="AE23" s="4">
        <f>G23*0</f>
        <v>0</v>
      </c>
      <c r="AF23" s="4">
        <f>G23*(1-0)</f>
        <v>0</v>
      </c>
    </row>
    <row r="24" spans="1:32" ht="12.75">
      <c r="A24" s="46" t="s">
        <v>16</v>
      </c>
      <c r="B24" s="42"/>
      <c r="C24" s="42" t="s">
        <v>47</v>
      </c>
      <c r="D24" s="42" t="s">
        <v>87</v>
      </c>
      <c r="E24" s="42" t="s">
        <v>119</v>
      </c>
      <c r="F24" s="43">
        <v>750</v>
      </c>
      <c r="G24" s="43"/>
      <c r="H24" s="43">
        <f>ROUND(F24*AE24,2)</f>
        <v>0</v>
      </c>
      <c r="I24" s="43">
        <f>J24-H24</f>
        <v>0</v>
      </c>
      <c r="J24" s="43">
        <f>ROUND(F24*G24,2)</f>
        <v>0</v>
      </c>
      <c r="K24" s="43">
        <v>0</v>
      </c>
      <c r="L24" s="47">
        <f>F24*K24</f>
        <v>0</v>
      </c>
      <c r="N24" s="9" t="s">
        <v>7</v>
      </c>
      <c r="O24" s="4">
        <f>IF(N24="5",I24,0)</f>
        <v>0</v>
      </c>
      <c r="Z24" s="4">
        <f>IF(AD24=0,J24,0)</f>
        <v>0</v>
      </c>
      <c r="AA24" s="4">
        <f>IF(AD24=9,J24,0)</f>
        <v>0</v>
      </c>
      <c r="AB24" s="4">
        <f>IF(AD24=19,J24,0)</f>
        <v>0</v>
      </c>
      <c r="AD24" s="4">
        <v>19</v>
      </c>
      <c r="AE24" s="4">
        <f>G24*0</f>
        <v>0</v>
      </c>
      <c r="AF24" s="4">
        <f>G24*(1-0)</f>
        <v>0</v>
      </c>
    </row>
    <row r="25" spans="1:37" ht="12.75">
      <c r="A25" s="44"/>
      <c r="B25" s="38"/>
      <c r="C25" s="39" t="s">
        <v>24</v>
      </c>
      <c r="D25" s="67" t="s">
        <v>88</v>
      </c>
      <c r="E25" s="68"/>
      <c r="F25" s="68"/>
      <c r="G25" s="68"/>
      <c r="H25" s="40">
        <f>SUM(H26:H35)</f>
        <v>0</v>
      </c>
      <c r="I25" s="40">
        <f>SUM(I26:I35)</f>
        <v>0</v>
      </c>
      <c r="J25" s="40">
        <f>H25+I25</f>
        <v>0</v>
      </c>
      <c r="K25" s="41"/>
      <c r="L25" s="45">
        <f>SUM(L26:L35)</f>
        <v>0</v>
      </c>
      <c r="P25" s="10">
        <f>IF(Q25="PR",J25,SUM(O26:O35))</f>
        <v>0</v>
      </c>
      <c r="Q25" s="6" t="s">
        <v>142</v>
      </c>
      <c r="R25" s="10">
        <f>IF(Q25="HS",H25,0)</f>
        <v>0</v>
      </c>
      <c r="S25" s="10">
        <f>IF(Q25="HS",I25-P25,0)</f>
        <v>0</v>
      </c>
      <c r="T25" s="10">
        <f>IF(Q25="PS",H25,0)</f>
        <v>0</v>
      </c>
      <c r="U25" s="10">
        <f>IF(Q25="PS",I25-P25,0)</f>
        <v>0</v>
      </c>
      <c r="V25" s="10">
        <f>IF(Q25="MP",H25,0)</f>
        <v>0</v>
      </c>
      <c r="W25" s="10">
        <f>IF(Q25="MP",I25-P25,0)</f>
        <v>0</v>
      </c>
      <c r="X25" s="10">
        <f>IF(Q25="OM",H25,0)</f>
        <v>0</v>
      </c>
      <c r="Y25" s="6"/>
      <c r="AI25" s="10">
        <f>SUM(Z26:Z35)</f>
        <v>0</v>
      </c>
      <c r="AJ25" s="10">
        <f>SUM(AA26:AA35)</f>
        <v>0</v>
      </c>
      <c r="AK25" s="10">
        <f>SUM(AB26:AB35)</f>
        <v>0</v>
      </c>
    </row>
    <row r="26" spans="1:32" ht="12.75">
      <c r="A26" s="46" t="s">
        <v>17</v>
      </c>
      <c r="B26" s="42"/>
      <c r="C26" s="42" t="s">
        <v>48</v>
      </c>
      <c r="D26" s="42" t="s">
        <v>89</v>
      </c>
      <c r="E26" s="42" t="s">
        <v>120</v>
      </c>
      <c r="F26" s="43">
        <v>2505</v>
      </c>
      <c r="G26" s="43"/>
      <c r="H26" s="43">
        <f aca="true" t="shared" si="0" ref="H26:H35">ROUND(F26*AE26,2)</f>
        <v>0</v>
      </c>
      <c r="I26" s="43">
        <f aca="true" t="shared" si="1" ref="I26:I35">J26-H26</f>
        <v>0</v>
      </c>
      <c r="J26" s="43">
        <f aca="true" t="shared" si="2" ref="J26:J35">ROUND(F26*G26,2)</f>
        <v>0</v>
      </c>
      <c r="K26" s="43">
        <v>0</v>
      </c>
      <c r="L26" s="47">
        <f aca="true" t="shared" si="3" ref="L26:L35">F26*K26</f>
        <v>0</v>
      </c>
      <c r="N26" s="9" t="s">
        <v>7</v>
      </c>
      <c r="O26" s="4">
        <f aca="true" t="shared" si="4" ref="O26:O35">IF(N26="5",I26,0)</f>
        <v>0</v>
      </c>
      <c r="Z26" s="4">
        <f aca="true" t="shared" si="5" ref="Z26:Z35">IF(AD26=0,J26,0)</f>
        <v>0</v>
      </c>
      <c r="AA26" s="4">
        <f aca="true" t="shared" si="6" ref="AA26:AA35">IF(AD26=9,J26,0)</f>
        <v>0</v>
      </c>
      <c r="AB26" s="4">
        <f aca="true" t="shared" si="7" ref="AB26:AB35">IF(AD26=19,J26,0)</f>
        <v>0</v>
      </c>
      <c r="AD26" s="4">
        <v>19</v>
      </c>
      <c r="AE26" s="4">
        <f>G26*0.0750382848392037</f>
        <v>0</v>
      </c>
      <c r="AF26" s="4">
        <f>G26*(1-0.0750382848392037)</f>
        <v>0</v>
      </c>
    </row>
    <row r="27" spans="1:32" ht="12.75">
      <c r="A27" s="46" t="s">
        <v>18</v>
      </c>
      <c r="B27" s="42"/>
      <c r="C27" s="42" t="s">
        <v>49</v>
      </c>
      <c r="D27" s="42" t="s">
        <v>90</v>
      </c>
      <c r="E27" s="42" t="s">
        <v>120</v>
      </c>
      <c r="F27" s="43">
        <v>803</v>
      </c>
      <c r="G27" s="43"/>
      <c r="H27" s="43">
        <f t="shared" si="0"/>
        <v>0</v>
      </c>
      <c r="I27" s="43">
        <f t="shared" si="1"/>
        <v>0</v>
      </c>
      <c r="J27" s="43">
        <f t="shared" si="2"/>
        <v>0</v>
      </c>
      <c r="K27" s="43">
        <v>0</v>
      </c>
      <c r="L27" s="47">
        <f t="shared" si="3"/>
        <v>0</v>
      </c>
      <c r="N27" s="9" t="s">
        <v>7</v>
      </c>
      <c r="O27" s="4">
        <f t="shared" si="4"/>
        <v>0</v>
      </c>
      <c r="Z27" s="4">
        <f t="shared" si="5"/>
        <v>0</v>
      </c>
      <c r="AA27" s="4">
        <f t="shared" si="6"/>
        <v>0</v>
      </c>
      <c r="AB27" s="4">
        <f t="shared" si="7"/>
        <v>0</v>
      </c>
      <c r="AD27" s="4">
        <v>19</v>
      </c>
      <c r="AE27" s="4">
        <f>G27*0.0420600858369099</f>
        <v>0</v>
      </c>
      <c r="AF27" s="4">
        <f>G27*(1-0.0420600858369099)</f>
        <v>0</v>
      </c>
    </row>
    <row r="28" spans="1:32" ht="12.75">
      <c r="A28" s="46" t="s">
        <v>19</v>
      </c>
      <c r="B28" s="42"/>
      <c r="C28" s="42" t="s">
        <v>50</v>
      </c>
      <c r="D28" s="42" t="s">
        <v>91</v>
      </c>
      <c r="E28" s="42" t="s">
        <v>120</v>
      </c>
      <c r="F28" s="43">
        <v>10486</v>
      </c>
      <c r="G28" s="43"/>
      <c r="H28" s="43">
        <f t="shared" si="0"/>
        <v>0</v>
      </c>
      <c r="I28" s="43">
        <f t="shared" si="1"/>
        <v>0</v>
      </c>
      <c r="J28" s="43">
        <f t="shared" si="2"/>
        <v>0</v>
      </c>
      <c r="K28" s="43">
        <v>0</v>
      </c>
      <c r="L28" s="47">
        <f t="shared" si="3"/>
        <v>0</v>
      </c>
      <c r="N28" s="9" t="s">
        <v>7</v>
      </c>
      <c r="O28" s="4">
        <f t="shared" si="4"/>
        <v>0</v>
      </c>
      <c r="Z28" s="4">
        <f t="shared" si="5"/>
        <v>0</v>
      </c>
      <c r="AA28" s="4">
        <f t="shared" si="6"/>
        <v>0</v>
      </c>
      <c r="AB28" s="4">
        <f t="shared" si="7"/>
        <v>0</v>
      </c>
      <c r="AD28" s="4">
        <v>19</v>
      </c>
      <c r="AE28" s="4">
        <f aca="true" t="shared" si="8" ref="AE28:AE35">G28*0</f>
        <v>0</v>
      </c>
      <c r="AF28" s="4">
        <f aca="true" t="shared" si="9" ref="AF28:AF35">G28*(1-0)</f>
        <v>0</v>
      </c>
    </row>
    <row r="29" spans="1:32" ht="12.75">
      <c r="A29" s="46" t="s">
        <v>20</v>
      </c>
      <c r="B29" s="42"/>
      <c r="C29" s="42" t="s">
        <v>51</v>
      </c>
      <c r="D29" s="42" t="s">
        <v>92</v>
      </c>
      <c r="E29" s="42" t="s">
        <v>120</v>
      </c>
      <c r="F29" s="43">
        <v>2727</v>
      </c>
      <c r="G29" s="43"/>
      <c r="H29" s="43">
        <f t="shared" si="0"/>
        <v>0</v>
      </c>
      <c r="I29" s="43">
        <f t="shared" si="1"/>
        <v>0</v>
      </c>
      <c r="J29" s="43">
        <f t="shared" si="2"/>
        <v>0</v>
      </c>
      <c r="K29" s="43">
        <v>0</v>
      </c>
      <c r="L29" s="47">
        <f t="shared" si="3"/>
        <v>0</v>
      </c>
      <c r="N29" s="9" t="s">
        <v>7</v>
      </c>
      <c r="O29" s="4">
        <f t="shared" si="4"/>
        <v>0</v>
      </c>
      <c r="Z29" s="4">
        <f t="shared" si="5"/>
        <v>0</v>
      </c>
      <c r="AA29" s="4">
        <f t="shared" si="6"/>
        <v>0</v>
      </c>
      <c r="AB29" s="4">
        <f t="shared" si="7"/>
        <v>0</v>
      </c>
      <c r="AD29" s="4">
        <v>19</v>
      </c>
      <c r="AE29" s="4">
        <f t="shared" si="8"/>
        <v>0</v>
      </c>
      <c r="AF29" s="4">
        <f t="shared" si="9"/>
        <v>0</v>
      </c>
    </row>
    <row r="30" spans="1:32" ht="12.75">
      <c r="A30" s="46" t="s">
        <v>21</v>
      </c>
      <c r="B30" s="42"/>
      <c r="C30" s="42" t="s">
        <v>52</v>
      </c>
      <c r="D30" s="42" t="s">
        <v>93</v>
      </c>
      <c r="E30" s="42" t="s">
        <v>120</v>
      </c>
      <c r="F30" s="43">
        <v>630</v>
      </c>
      <c r="G30" s="43"/>
      <c r="H30" s="43">
        <f t="shared" si="0"/>
        <v>0</v>
      </c>
      <c r="I30" s="43">
        <f t="shared" si="1"/>
        <v>0</v>
      </c>
      <c r="J30" s="43">
        <f t="shared" si="2"/>
        <v>0</v>
      </c>
      <c r="K30" s="43">
        <v>0</v>
      </c>
      <c r="L30" s="47">
        <f t="shared" si="3"/>
        <v>0</v>
      </c>
      <c r="N30" s="9" t="s">
        <v>7</v>
      </c>
      <c r="O30" s="4">
        <f t="shared" si="4"/>
        <v>0</v>
      </c>
      <c r="Z30" s="4">
        <f t="shared" si="5"/>
        <v>0</v>
      </c>
      <c r="AA30" s="4">
        <f t="shared" si="6"/>
        <v>0</v>
      </c>
      <c r="AB30" s="4">
        <f t="shared" si="7"/>
        <v>0</v>
      </c>
      <c r="AD30" s="4">
        <v>19</v>
      </c>
      <c r="AE30" s="4">
        <f t="shared" si="8"/>
        <v>0</v>
      </c>
      <c r="AF30" s="4">
        <f t="shared" si="9"/>
        <v>0</v>
      </c>
    </row>
    <row r="31" spans="1:32" ht="12.75">
      <c r="A31" s="46" t="s">
        <v>22</v>
      </c>
      <c r="B31" s="42"/>
      <c r="C31" s="42" t="s">
        <v>53</v>
      </c>
      <c r="D31" s="42" t="s">
        <v>94</v>
      </c>
      <c r="E31" s="42" t="s">
        <v>120</v>
      </c>
      <c r="F31" s="43">
        <v>5000</v>
      </c>
      <c r="G31" s="43"/>
      <c r="H31" s="43">
        <f t="shared" si="0"/>
        <v>0</v>
      </c>
      <c r="I31" s="43">
        <f t="shared" si="1"/>
        <v>0</v>
      </c>
      <c r="J31" s="43">
        <f t="shared" si="2"/>
        <v>0</v>
      </c>
      <c r="K31" s="43">
        <v>0</v>
      </c>
      <c r="L31" s="47">
        <f t="shared" si="3"/>
        <v>0</v>
      </c>
      <c r="N31" s="9" t="s">
        <v>7</v>
      </c>
      <c r="O31" s="4">
        <f t="shared" si="4"/>
        <v>0</v>
      </c>
      <c r="Z31" s="4">
        <f t="shared" si="5"/>
        <v>0</v>
      </c>
      <c r="AA31" s="4">
        <f t="shared" si="6"/>
        <v>0</v>
      </c>
      <c r="AB31" s="4">
        <f t="shared" si="7"/>
        <v>0</v>
      </c>
      <c r="AD31" s="4">
        <v>19</v>
      </c>
      <c r="AE31" s="4">
        <f t="shared" si="8"/>
        <v>0</v>
      </c>
      <c r="AF31" s="4">
        <f t="shared" si="9"/>
        <v>0</v>
      </c>
    </row>
    <row r="32" spans="1:32" ht="12.75">
      <c r="A32" s="46" t="s">
        <v>23</v>
      </c>
      <c r="B32" s="42"/>
      <c r="C32" s="42" t="s">
        <v>54</v>
      </c>
      <c r="D32" s="42" t="s">
        <v>95</v>
      </c>
      <c r="E32" s="42" t="s">
        <v>120</v>
      </c>
      <c r="F32" s="43">
        <v>1500</v>
      </c>
      <c r="G32" s="43"/>
      <c r="H32" s="43">
        <f t="shared" si="0"/>
        <v>0</v>
      </c>
      <c r="I32" s="43">
        <f t="shared" si="1"/>
        <v>0</v>
      </c>
      <c r="J32" s="43">
        <f t="shared" si="2"/>
        <v>0</v>
      </c>
      <c r="K32" s="43">
        <v>0</v>
      </c>
      <c r="L32" s="47">
        <f t="shared" si="3"/>
        <v>0</v>
      </c>
      <c r="N32" s="9" t="s">
        <v>7</v>
      </c>
      <c r="O32" s="4">
        <f t="shared" si="4"/>
        <v>0</v>
      </c>
      <c r="Z32" s="4">
        <f t="shared" si="5"/>
        <v>0</v>
      </c>
      <c r="AA32" s="4">
        <f t="shared" si="6"/>
        <v>0</v>
      </c>
      <c r="AB32" s="4">
        <f t="shared" si="7"/>
        <v>0</v>
      </c>
      <c r="AD32" s="4">
        <v>19</v>
      </c>
      <c r="AE32" s="4">
        <f t="shared" si="8"/>
        <v>0</v>
      </c>
      <c r="AF32" s="4">
        <f t="shared" si="9"/>
        <v>0</v>
      </c>
    </row>
    <row r="33" spans="1:32" ht="12.75">
      <c r="A33" s="46" t="s">
        <v>24</v>
      </c>
      <c r="B33" s="42"/>
      <c r="C33" s="42" t="s">
        <v>55</v>
      </c>
      <c r="D33" s="42" t="s">
        <v>96</v>
      </c>
      <c r="E33" s="42" t="s">
        <v>120</v>
      </c>
      <c r="F33" s="43">
        <v>769</v>
      </c>
      <c r="G33" s="43"/>
      <c r="H33" s="43">
        <f t="shared" si="0"/>
        <v>0</v>
      </c>
      <c r="I33" s="43">
        <f t="shared" si="1"/>
        <v>0</v>
      </c>
      <c r="J33" s="43">
        <f t="shared" si="2"/>
        <v>0</v>
      </c>
      <c r="K33" s="43">
        <v>0</v>
      </c>
      <c r="L33" s="47">
        <f t="shared" si="3"/>
        <v>0</v>
      </c>
      <c r="N33" s="9" t="s">
        <v>7</v>
      </c>
      <c r="O33" s="4">
        <f t="shared" si="4"/>
        <v>0</v>
      </c>
      <c r="Z33" s="4">
        <f t="shared" si="5"/>
        <v>0</v>
      </c>
      <c r="AA33" s="4">
        <f t="shared" si="6"/>
        <v>0</v>
      </c>
      <c r="AB33" s="4">
        <f t="shared" si="7"/>
        <v>0</v>
      </c>
      <c r="AD33" s="4">
        <v>19</v>
      </c>
      <c r="AE33" s="4">
        <f t="shared" si="8"/>
        <v>0</v>
      </c>
      <c r="AF33" s="4">
        <f t="shared" si="9"/>
        <v>0</v>
      </c>
    </row>
    <row r="34" spans="1:32" ht="12.75">
      <c r="A34" s="46" t="s">
        <v>25</v>
      </c>
      <c r="B34" s="42"/>
      <c r="C34" s="42" t="s">
        <v>56</v>
      </c>
      <c r="D34" s="42" t="s">
        <v>97</v>
      </c>
      <c r="E34" s="42" t="s">
        <v>120</v>
      </c>
      <c r="F34" s="43">
        <v>1327</v>
      </c>
      <c r="G34" s="43"/>
      <c r="H34" s="43">
        <f t="shared" si="0"/>
        <v>0</v>
      </c>
      <c r="I34" s="43">
        <f t="shared" si="1"/>
        <v>0</v>
      </c>
      <c r="J34" s="43">
        <f t="shared" si="2"/>
        <v>0</v>
      </c>
      <c r="K34" s="43">
        <v>0</v>
      </c>
      <c r="L34" s="47">
        <f t="shared" si="3"/>
        <v>0</v>
      </c>
      <c r="N34" s="9" t="s">
        <v>7</v>
      </c>
      <c r="O34" s="4">
        <f t="shared" si="4"/>
        <v>0</v>
      </c>
      <c r="Z34" s="4">
        <f t="shared" si="5"/>
        <v>0</v>
      </c>
      <c r="AA34" s="4">
        <f t="shared" si="6"/>
        <v>0</v>
      </c>
      <c r="AB34" s="4">
        <f t="shared" si="7"/>
        <v>0</v>
      </c>
      <c r="AD34" s="4">
        <v>19</v>
      </c>
      <c r="AE34" s="4">
        <f t="shared" si="8"/>
        <v>0</v>
      </c>
      <c r="AF34" s="4">
        <f t="shared" si="9"/>
        <v>0</v>
      </c>
    </row>
    <row r="35" spans="1:32" ht="12.75">
      <c r="A35" s="46" t="s">
        <v>26</v>
      </c>
      <c r="B35" s="42"/>
      <c r="C35" s="42" t="s">
        <v>57</v>
      </c>
      <c r="D35" s="42" t="s">
        <v>98</v>
      </c>
      <c r="E35" s="42" t="s">
        <v>120</v>
      </c>
      <c r="F35" s="43">
        <v>803</v>
      </c>
      <c r="G35" s="43"/>
      <c r="H35" s="43">
        <f t="shared" si="0"/>
        <v>0</v>
      </c>
      <c r="I35" s="43">
        <f t="shared" si="1"/>
        <v>0</v>
      </c>
      <c r="J35" s="43">
        <f t="shared" si="2"/>
        <v>0</v>
      </c>
      <c r="K35" s="43">
        <v>0</v>
      </c>
      <c r="L35" s="47">
        <f t="shared" si="3"/>
        <v>0</v>
      </c>
      <c r="N35" s="9" t="s">
        <v>7</v>
      </c>
      <c r="O35" s="4">
        <f t="shared" si="4"/>
        <v>0</v>
      </c>
      <c r="Z35" s="4">
        <f t="shared" si="5"/>
        <v>0</v>
      </c>
      <c r="AA35" s="4">
        <f t="shared" si="6"/>
        <v>0</v>
      </c>
      <c r="AB35" s="4">
        <f t="shared" si="7"/>
        <v>0</v>
      </c>
      <c r="AD35" s="4">
        <v>19</v>
      </c>
      <c r="AE35" s="4">
        <f t="shared" si="8"/>
        <v>0</v>
      </c>
      <c r="AF35" s="4">
        <f t="shared" si="9"/>
        <v>0</v>
      </c>
    </row>
    <row r="36" spans="1:37" ht="12.75">
      <c r="A36" s="44"/>
      <c r="B36" s="38"/>
      <c r="C36" s="39" t="s">
        <v>27</v>
      </c>
      <c r="D36" s="67" t="s">
        <v>99</v>
      </c>
      <c r="E36" s="68"/>
      <c r="F36" s="68"/>
      <c r="G36" s="68"/>
      <c r="H36" s="40">
        <f>SUM(H37:H37)</f>
        <v>0</v>
      </c>
      <c r="I36" s="40">
        <f>SUM(I37:I37)</f>
        <v>0</v>
      </c>
      <c r="J36" s="40">
        <f>H36+I36</f>
        <v>0</v>
      </c>
      <c r="K36" s="41"/>
      <c r="L36" s="45">
        <f>SUM(L37:L37)</f>
        <v>195.942</v>
      </c>
      <c r="P36" s="10">
        <f>IF(Q36="PR",J36,SUM(O37:O37))</f>
        <v>0</v>
      </c>
      <c r="Q36" s="6" t="s">
        <v>142</v>
      </c>
      <c r="R36" s="10">
        <f>IF(Q36="HS",H36,0)</f>
        <v>0</v>
      </c>
      <c r="S36" s="10">
        <f>IF(Q36="HS",I36-P36,0)</f>
        <v>0</v>
      </c>
      <c r="T36" s="10">
        <f>IF(Q36="PS",H36,0)</f>
        <v>0</v>
      </c>
      <c r="U36" s="10">
        <f>IF(Q36="PS",I36-P36,0)</f>
        <v>0</v>
      </c>
      <c r="V36" s="10">
        <f>IF(Q36="MP",H36,0)</f>
        <v>0</v>
      </c>
      <c r="W36" s="10">
        <f>IF(Q36="MP",I36-P36,0)</f>
        <v>0</v>
      </c>
      <c r="X36" s="10">
        <f>IF(Q36="OM",H36,0)</f>
        <v>0</v>
      </c>
      <c r="Y36" s="6"/>
      <c r="AI36" s="10">
        <f>SUM(Z37:Z37)</f>
        <v>0</v>
      </c>
      <c r="AJ36" s="10">
        <f>SUM(AA37:AA37)</f>
        <v>0</v>
      </c>
      <c r="AK36" s="10">
        <f>SUM(AB37:AB37)</f>
        <v>0</v>
      </c>
    </row>
    <row r="37" spans="1:32" ht="12.75">
      <c r="A37" s="46" t="s">
        <v>27</v>
      </c>
      <c r="B37" s="42"/>
      <c r="C37" s="42" t="s">
        <v>58</v>
      </c>
      <c r="D37" s="42" t="s">
        <v>100</v>
      </c>
      <c r="E37" s="42" t="s">
        <v>119</v>
      </c>
      <c r="F37" s="43">
        <v>102</v>
      </c>
      <c r="G37" s="43"/>
      <c r="H37" s="43">
        <f>ROUND(F37*AE37,2)</f>
        <v>0</v>
      </c>
      <c r="I37" s="43">
        <f>J37-H37</f>
        <v>0</v>
      </c>
      <c r="J37" s="43">
        <f>ROUND(F37*G37,2)</f>
        <v>0</v>
      </c>
      <c r="K37" s="43">
        <v>1.921</v>
      </c>
      <c r="L37" s="47">
        <f>F37*K37</f>
        <v>195.942</v>
      </c>
      <c r="N37" s="9" t="s">
        <v>7</v>
      </c>
      <c r="O37" s="4">
        <f>IF(N37="5",I37,0)</f>
        <v>0</v>
      </c>
      <c r="Z37" s="4">
        <f>IF(AD37=0,J37,0)</f>
        <v>0</v>
      </c>
      <c r="AA37" s="4">
        <f>IF(AD37=9,J37,0)</f>
        <v>0</v>
      </c>
      <c r="AB37" s="4">
        <f>IF(AD37=19,J37,0)</f>
        <v>0</v>
      </c>
      <c r="AD37" s="4">
        <v>19</v>
      </c>
      <c r="AE37" s="4">
        <f>G37*0.766499841621793</f>
        <v>0</v>
      </c>
      <c r="AF37" s="4">
        <f>G37*(1-0.766499841621793)</f>
        <v>0</v>
      </c>
    </row>
    <row r="38" spans="1:37" ht="12.75">
      <c r="A38" s="44"/>
      <c r="B38" s="38"/>
      <c r="C38" s="39" t="s">
        <v>59</v>
      </c>
      <c r="D38" s="67" t="s">
        <v>101</v>
      </c>
      <c r="E38" s="68"/>
      <c r="F38" s="68"/>
      <c r="G38" s="68"/>
      <c r="H38" s="40">
        <f>SUM(H39:H39)</f>
        <v>0</v>
      </c>
      <c r="I38" s="40">
        <f>SUM(I39:I39)</f>
        <v>0</v>
      </c>
      <c r="J38" s="40">
        <f>H38+I38</f>
        <v>0</v>
      </c>
      <c r="K38" s="41"/>
      <c r="L38" s="45">
        <f>SUM(L39:L39)</f>
        <v>0</v>
      </c>
      <c r="P38" s="10">
        <f>IF(Q38="PR",J38,SUM(O39:O39))</f>
        <v>0</v>
      </c>
      <c r="Q38" s="6" t="s">
        <v>142</v>
      </c>
      <c r="R38" s="10">
        <f>IF(Q38="HS",H38,0)</f>
        <v>0</v>
      </c>
      <c r="S38" s="10">
        <f>IF(Q38="HS",I38-P38,0)</f>
        <v>0</v>
      </c>
      <c r="T38" s="10">
        <f>IF(Q38="PS",H38,0)</f>
        <v>0</v>
      </c>
      <c r="U38" s="10">
        <f>IF(Q38="PS",I38-P38,0)</f>
        <v>0</v>
      </c>
      <c r="V38" s="10">
        <f>IF(Q38="MP",H38,0)</f>
        <v>0</v>
      </c>
      <c r="W38" s="10">
        <f>IF(Q38="MP",I38-P38,0)</f>
        <v>0</v>
      </c>
      <c r="X38" s="10">
        <f>IF(Q38="OM",H38,0)</f>
        <v>0</v>
      </c>
      <c r="Y38" s="6"/>
      <c r="AI38" s="10">
        <f>SUM(Z39:Z39)</f>
        <v>0</v>
      </c>
      <c r="AJ38" s="10">
        <f>SUM(AA39:AA39)</f>
        <v>0</v>
      </c>
      <c r="AK38" s="10">
        <f>SUM(AB39:AB39)</f>
        <v>0</v>
      </c>
    </row>
    <row r="39" spans="1:32" ht="12.75">
      <c r="A39" s="46" t="s">
        <v>28</v>
      </c>
      <c r="B39" s="42"/>
      <c r="C39" s="42" t="s">
        <v>60</v>
      </c>
      <c r="D39" s="42" t="s">
        <v>102</v>
      </c>
      <c r="E39" s="42" t="s">
        <v>120</v>
      </c>
      <c r="F39" s="43">
        <v>820</v>
      </c>
      <c r="G39" s="43"/>
      <c r="H39" s="43">
        <f>ROUND(F39*AE39,2)</f>
        <v>0</v>
      </c>
      <c r="I39" s="43">
        <f>J39-H39</f>
        <v>0</v>
      </c>
      <c r="J39" s="43">
        <f>ROUND(F39*G39,2)</f>
        <v>0</v>
      </c>
      <c r="K39" s="43">
        <v>0</v>
      </c>
      <c r="L39" s="47">
        <f>F39*K39</f>
        <v>0</v>
      </c>
      <c r="N39" s="9" t="s">
        <v>7</v>
      </c>
      <c r="O39" s="4">
        <f>IF(N39="5",I39,0)</f>
        <v>0</v>
      </c>
      <c r="Z39" s="4">
        <f>IF(AD39=0,J39,0)</f>
        <v>0</v>
      </c>
      <c r="AA39" s="4">
        <f>IF(AD39=9,J39,0)</f>
        <v>0</v>
      </c>
      <c r="AB39" s="4">
        <f>IF(AD39=19,J39,0)</f>
        <v>0</v>
      </c>
      <c r="AD39" s="4">
        <v>19</v>
      </c>
      <c r="AE39" s="4">
        <f>G39*0.0610169491525424</f>
        <v>0</v>
      </c>
      <c r="AF39" s="4">
        <f>G39*(1-0.0610169491525424)</f>
        <v>0</v>
      </c>
    </row>
    <row r="40" spans="1:37" ht="12.75">
      <c r="A40" s="44"/>
      <c r="B40" s="38"/>
      <c r="C40" s="39" t="s">
        <v>61</v>
      </c>
      <c r="D40" s="67" t="s">
        <v>103</v>
      </c>
      <c r="E40" s="68"/>
      <c r="F40" s="68"/>
      <c r="G40" s="68"/>
      <c r="H40" s="40">
        <f>SUM(H41:H42)</f>
        <v>0</v>
      </c>
      <c r="I40" s="40">
        <f>SUM(I41:I42)</f>
        <v>0</v>
      </c>
      <c r="J40" s="40">
        <f>H40+I40</f>
        <v>0</v>
      </c>
      <c r="K40" s="41"/>
      <c r="L40" s="45">
        <f>SUM(L41:L42)</f>
        <v>531.36</v>
      </c>
      <c r="P40" s="10">
        <f>IF(Q40="PR",J40,SUM(O41:O42))</f>
        <v>0</v>
      </c>
      <c r="Q40" s="6" t="s">
        <v>142</v>
      </c>
      <c r="R40" s="10">
        <f>IF(Q40="HS",H40,0)</f>
        <v>0</v>
      </c>
      <c r="S40" s="10">
        <f>IF(Q40="HS",I40-P40,0)</f>
        <v>0</v>
      </c>
      <c r="T40" s="10">
        <f>IF(Q40="PS",H40,0)</f>
        <v>0</v>
      </c>
      <c r="U40" s="10">
        <f>IF(Q40="PS",I40-P40,0)</f>
        <v>0</v>
      </c>
      <c r="V40" s="10">
        <f>IF(Q40="MP",H40,0)</f>
        <v>0</v>
      </c>
      <c r="W40" s="10">
        <f>IF(Q40="MP",I40-P40,0)</f>
        <v>0</v>
      </c>
      <c r="X40" s="10">
        <f>IF(Q40="OM",H40,0)</f>
        <v>0</v>
      </c>
      <c r="Y40" s="6"/>
      <c r="AI40" s="10">
        <f>SUM(Z41:Z42)</f>
        <v>0</v>
      </c>
      <c r="AJ40" s="10">
        <f>SUM(AA41:AA42)</f>
        <v>0</v>
      </c>
      <c r="AK40" s="10">
        <f>SUM(AB41:AB42)</f>
        <v>0</v>
      </c>
    </row>
    <row r="41" spans="1:32" ht="12.75">
      <c r="A41" s="46" t="s">
        <v>29</v>
      </c>
      <c r="B41" s="42"/>
      <c r="C41" s="42" t="s">
        <v>62</v>
      </c>
      <c r="D41" s="42" t="s">
        <v>104</v>
      </c>
      <c r="E41" s="42" t="s">
        <v>119</v>
      </c>
      <c r="F41" s="43">
        <v>82</v>
      </c>
      <c r="G41" s="43"/>
      <c r="H41" s="43">
        <f>ROUND(F41*AE41,2)</f>
        <v>0</v>
      </c>
      <c r="I41" s="43">
        <f>J41-H41</f>
        <v>0</v>
      </c>
      <c r="J41" s="43">
        <f>ROUND(F41*G41,2)</f>
        <v>0</v>
      </c>
      <c r="K41" s="43">
        <v>2.16</v>
      </c>
      <c r="L41" s="47">
        <f>F41*K41</f>
        <v>177.12</v>
      </c>
      <c r="N41" s="9" t="s">
        <v>7</v>
      </c>
      <c r="O41" s="4">
        <f>IF(N41="5",I41,0)</f>
        <v>0</v>
      </c>
      <c r="Z41" s="4">
        <f>IF(AD41=0,J41,0)</f>
        <v>0</v>
      </c>
      <c r="AA41" s="4">
        <f>IF(AD41=9,J41,0)</f>
        <v>0</v>
      </c>
      <c r="AB41" s="4">
        <f>IF(AD41=19,J41,0)</f>
        <v>0</v>
      </c>
      <c r="AD41" s="4">
        <v>19</v>
      </c>
      <c r="AE41" s="4">
        <f>G41*0.880809668861157</f>
        <v>0</v>
      </c>
      <c r="AF41" s="4">
        <f>G41*(1-0.880809668861157)</f>
        <v>0</v>
      </c>
    </row>
    <row r="42" spans="1:32" ht="12.75">
      <c r="A42" s="46" t="s">
        <v>30</v>
      </c>
      <c r="B42" s="42"/>
      <c r="C42" s="42" t="s">
        <v>63</v>
      </c>
      <c r="D42" s="42" t="s">
        <v>105</v>
      </c>
      <c r="E42" s="42" t="s">
        <v>119</v>
      </c>
      <c r="F42" s="43">
        <v>164</v>
      </c>
      <c r="G42" s="43"/>
      <c r="H42" s="43">
        <f>ROUND(F42*AE42,2)</f>
        <v>0</v>
      </c>
      <c r="I42" s="43">
        <f>J42-H42</f>
        <v>0</v>
      </c>
      <c r="J42" s="43">
        <f>ROUND(F42*G42,2)</f>
        <v>0</v>
      </c>
      <c r="K42" s="43">
        <v>2.16</v>
      </c>
      <c r="L42" s="47">
        <f>F42*K42</f>
        <v>354.24</v>
      </c>
      <c r="N42" s="9" t="s">
        <v>7</v>
      </c>
      <c r="O42" s="4">
        <f>IF(N42="5",I42,0)</f>
        <v>0</v>
      </c>
      <c r="Z42" s="4">
        <f>IF(AD42=0,J42,0)</f>
        <v>0</v>
      </c>
      <c r="AA42" s="4">
        <f>IF(AD42=9,J42,0)</f>
        <v>0</v>
      </c>
      <c r="AB42" s="4">
        <f>IF(AD42=19,J42,0)</f>
        <v>0</v>
      </c>
      <c r="AD42" s="4">
        <v>19</v>
      </c>
      <c r="AE42" s="4">
        <f>G42*0.874130953616271</f>
        <v>0</v>
      </c>
      <c r="AF42" s="4">
        <f>G42*(1-0.874130953616271)</f>
        <v>0</v>
      </c>
    </row>
    <row r="43" spans="1:37" ht="12.75">
      <c r="A43" s="44"/>
      <c r="B43" s="38"/>
      <c r="C43" s="39" t="s">
        <v>64</v>
      </c>
      <c r="D43" s="67" t="s">
        <v>106</v>
      </c>
      <c r="E43" s="68"/>
      <c r="F43" s="68"/>
      <c r="G43" s="68"/>
      <c r="H43" s="40">
        <f>SUM(H44:H44)</f>
        <v>0</v>
      </c>
      <c r="I43" s="40">
        <f>SUM(I44:I44)</f>
        <v>0</v>
      </c>
      <c r="J43" s="40">
        <f>H43+I43</f>
        <v>0</v>
      </c>
      <c r="K43" s="41"/>
      <c r="L43" s="45">
        <f>SUM(L44:L44)</f>
        <v>0</v>
      </c>
      <c r="P43" s="10">
        <f>IF(Q43="PR",J43,SUM(O44:O44))</f>
        <v>0</v>
      </c>
      <c r="Q43" s="6" t="s">
        <v>142</v>
      </c>
      <c r="R43" s="10">
        <f>IF(Q43="HS",H43,0)</f>
        <v>0</v>
      </c>
      <c r="S43" s="10">
        <f>IF(Q43="HS",I43-P43,0)</f>
        <v>0</v>
      </c>
      <c r="T43" s="10">
        <f>IF(Q43="PS",H43,0)</f>
        <v>0</v>
      </c>
      <c r="U43" s="10">
        <f>IF(Q43="PS",I43-P43,0)</f>
        <v>0</v>
      </c>
      <c r="V43" s="10">
        <f>IF(Q43="MP",H43,0)</f>
        <v>0</v>
      </c>
      <c r="W43" s="10">
        <f>IF(Q43="MP",I43-P43,0)</f>
        <v>0</v>
      </c>
      <c r="X43" s="10">
        <f>IF(Q43="OM",H43,0)</f>
        <v>0</v>
      </c>
      <c r="Y43" s="6"/>
      <c r="AI43" s="10">
        <f>SUM(Z44:Z44)</f>
        <v>0</v>
      </c>
      <c r="AJ43" s="10">
        <f>SUM(AA44:AA44)</f>
        <v>0</v>
      </c>
      <c r="AK43" s="10">
        <f>SUM(AB44:AB44)</f>
        <v>0</v>
      </c>
    </row>
    <row r="44" spans="1:32" ht="12.75">
      <c r="A44" s="46" t="s">
        <v>31</v>
      </c>
      <c r="B44" s="42"/>
      <c r="C44" s="42" t="s">
        <v>65</v>
      </c>
      <c r="D44" s="42" t="s">
        <v>107</v>
      </c>
      <c r="E44" s="42" t="s">
        <v>121</v>
      </c>
      <c r="F44" s="43">
        <v>78</v>
      </c>
      <c r="G44" s="43"/>
      <c r="H44" s="43">
        <f>ROUND(F44*AE44,2)</f>
        <v>0</v>
      </c>
      <c r="I44" s="43">
        <f>J44-H44</f>
        <v>0</v>
      </c>
      <c r="J44" s="43">
        <f>ROUND(F44*G44,2)</f>
        <v>0</v>
      </c>
      <c r="K44" s="43">
        <v>0</v>
      </c>
      <c r="L44" s="47">
        <f>F44*K44</f>
        <v>0</v>
      </c>
      <c r="N44" s="9" t="s">
        <v>7</v>
      </c>
      <c r="O44" s="4">
        <f>IF(N44="5",I44,0)</f>
        <v>0</v>
      </c>
      <c r="Z44" s="4">
        <f>IF(AD44=0,J44,0)</f>
        <v>0</v>
      </c>
      <c r="AA44" s="4">
        <f>IF(AD44=9,J44,0)</f>
        <v>0</v>
      </c>
      <c r="AB44" s="4">
        <f>IF(AD44=19,J44,0)</f>
        <v>0</v>
      </c>
      <c r="AD44" s="4">
        <v>19</v>
      </c>
      <c r="AE44" s="4">
        <f>G44*0</f>
        <v>0</v>
      </c>
      <c r="AF44" s="4">
        <f>G44*(1-0)</f>
        <v>0</v>
      </c>
    </row>
    <row r="45" spans="1:37" ht="12.75">
      <c r="A45" s="44"/>
      <c r="B45" s="38"/>
      <c r="C45" s="39" t="s">
        <v>66</v>
      </c>
      <c r="D45" s="67" t="s">
        <v>108</v>
      </c>
      <c r="E45" s="68"/>
      <c r="F45" s="68"/>
      <c r="G45" s="68"/>
      <c r="H45" s="40">
        <f>SUM(H46:H46)</f>
        <v>0</v>
      </c>
      <c r="I45" s="40">
        <f>SUM(I46:I46)</f>
        <v>0</v>
      </c>
      <c r="J45" s="40">
        <f>H45+I45</f>
        <v>0</v>
      </c>
      <c r="K45" s="41"/>
      <c r="L45" s="45">
        <f>SUM(L46:L46)</f>
        <v>0</v>
      </c>
      <c r="P45" s="10">
        <f>IF(Q45="PR",J45,SUM(O46:O46))</f>
        <v>0</v>
      </c>
      <c r="Q45" s="6" t="s">
        <v>143</v>
      </c>
      <c r="R45" s="10">
        <f>IF(Q45="HS",H45,0)</f>
        <v>0</v>
      </c>
      <c r="S45" s="10">
        <f>IF(Q45="HS",I45-P45,0)</f>
        <v>0</v>
      </c>
      <c r="T45" s="10">
        <f>IF(Q45="PS",H45,0)</f>
        <v>0</v>
      </c>
      <c r="U45" s="10">
        <f>IF(Q45="PS",I45-P45,0)</f>
        <v>0</v>
      </c>
      <c r="V45" s="10">
        <f>IF(Q45="MP",H45,0)</f>
        <v>0</v>
      </c>
      <c r="W45" s="10">
        <f>IF(Q45="MP",I45-P45,0)</f>
        <v>0</v>
      </c>
      <c r="X45" s="10">
        <f>IF(Q45="OM",H45,0)</f>
        <v>0</v>
      </c>
      <c r="Y45" s="6"/>
      <c r="AI45" s="10">
        <f>SUM(Z46:Z46)</f>
        <v>0</v>
      </c>
      <c r="AJ45" s="10">
        <f>SUM(AA46:AA46)</f>
        <v>0</v>
      </c>
      <c r="AK45" s="10">
        <f>SUM(AB46:AB46)</f>
        <v>0</v>
      </c>
    </row>
    <row r="46" spans="1:32" ht="12.75">
      <c r="A46" s="46" t="s">
        <v>32</v>
      </c>
      <c r="B46" s="42"/>
      <c r="C46" s="42" t="s">
        <v>67</v>
      </c>
      <c r="D46" s="42" t="s">
        <v>109</v>
      </c>
      <c r="E46" s="42" t="s">
        <v>122</v>
      </c>
      <c r="F46" s="43">
        <v>728.7</v>
      </c>
      <c r="G46" s="43"/>
      <c r="H46" s="43">
        <f>ROUND(F46*AE46,2)</f>
        <v>0</v>
      </c>
      <c r="I46" s="43">
        <f>J46-H46</f>
        <v>0</v>
      </c>
      <c r="J46" s="43">
        <f>ROUND(F46*G46,2)</f>
        <v>0</v>
      </c>
      <c r="K46" s="43">
        <v>0</v>
      </c>
      <c r="L46" s="47">
        <f>F46*K46</f>
        <v>0</v>
      </c>
      <c r="N46" s="9" t="s">
        <v>11</v>
      </c>
      <c r="O46" s="4">
        <f>IF(N46="5",I46,0)</f>
        <v>0</v>
      </c>
      <c r="Z46" s="4">
        <f>IF(AD46=0,J46,0)</f>
        <v>0</v>
      </c>
      <c r="AA46" s="4">
        <f>IF(AD46=9,J46,0)</f>
        <v>0</v>
      </c>
      <c r="AB46" s="4">
        <f>IF(AD46=19,J46,0)</f>
        <v>0</v>
      </c>
      <c r="AD46" s="4">
        <v>19</v>
      </c>
      <c r="AE46" s="4">
        <f>G46*0</f>
        <v>0</v>
      </c>
      <c r="AF46" s="4">
        <f>G46*(1-0)</f>
        <v>0</v>
      </c>
    </row>
    <row r="47" spans="1:37" ht="12.75">
      <c r="A47" s="44"/>
      <c r="B47" s="38"/>
      <c r="C47" s="39"/>
      <c r="D47" s="67" t="s">
        <v>110</v>
      </c>
      <c r="E47" s="68"/>
      <c r="F47" s="68"/>
      <c r="G47" s="68"/>
      <c r="H47" s="40">
        <f>SUM(H48:H50)</f>
        <v>0</v>
      </c>
      <c r="I47" s="40">
        <f>SUM(I48:I50)</f>
        <v>0</v>
      </c>
      <c r="J47" s="40">
        <f>H47+I47</f>
        <v>0</v>
      </c>
      <c r="K47" s="41"/>
      <c r="L47" s="45">
        <f>SUM(L48:L50)</f>
        <v>0.496264</v>
      </c>
      <c r="P47" s="10">
        <f>IF(Q47="PR",J47,SUM(O48:O50))</f>
        <v>0</v>
      </c>
      <c r="Q47" s="6" t="s">
        <v>144</v>
      </c>
      <c r="R47" s="10">
        <f>IF(Q47="HS",H47,0)</f>
        <v>0</v>
      </c>
      <c r="S47" s="10">
        <f>IF(Q47="HS",I47-P47,0)</f>
        <v>0</v>
      </c>
      <c r="T47" s="10">
        <f>IF(Q47="PS",H47,0)</f>
        <v>0</v>
      </c>
      <c r="U47" s="10">
        <f>IF(Q47="PS",I47-P47,0)</f>
        <v>0</v>
      </c>
      <c r="V47" s="10">
        <f>IF(Q47="MP",H47,0)</f>
        <v>0</v>
      </c>
      <c r="W47" s="10">
        <f>IF(Q47="MP",I47-P47,0)</f>
        <v>0</v>
      </c>
      <c r="X47" s="10">
        <f>IF(Q47="OM",H47,0)</f>
        <v>0</v>
      </c>
      <c r="Y47" s="6"/>
      <c r="AI47" s="10">
        <f>SUM(Z48:Z50)</f>
        <v>0</v>
      </c>
      <c r="AJ47" s="10">
        <f>SUM(AA48:AA50)</f>
        <v>0</v>
      </c>
      <c r="AK47" s="10">
        <f>SUM(AB48:AB50)</f>
        <v>0</v>
      </c>
    </row>
    <row r="48" spans="1:32" ht="12.75">
      <c r="A48" s="46" t="s">
        <v>33</v>
      </c>
      <c r="B48" s="42"/>
      <c r="C48" s="42" t="s">
        <v>68</v>
      </c>
      <c r="D48" s="42" t="s">
        <v>111</v>
      </c>
      <c r="E48" s="42" t="s">
        <v>123</v>
      </c>
      <c r="F48" s="43">
        <v>104.2</v>
      </c>
      <c r="G48" s="43"/>
      <c r="H48" s="43">
        <f>ROUND(F48*AE48,2)</f>
        <v>0</v>
      </c>
      <c r="I48" s="43">
        <f>J48-H48</f>
        <v>0</v>
      </c>
      <c r="J48" s="43">
        <f>ROUND(F48*G48,2)</f>
        <v>0</v>
      </c>
      <c r="K48" s="43">
        <v>0.001</v>
      </c>
      <c r="L48" s="47">
        <f>F48*K48</f>
        <v>0.1042</v>
      </c>
      <c r="N48" s="9" t="s">
        <v>139</v>
      </c>
      <c r="O48" s="4">
        <f>IF(N48="5",I48,0)</f>
        <v>0</v>
      </c>
      <c r="Z48" s="4">
        <f>IF(AD48=0,J48,0)</f>
        <v>0</v>
      </c>
      <c r="AA48" s="4">
        <f>IF(AD48=9,J48,0)</f>
        <v>0</v>
      </c>
      <c r="AB48" s="4">
        <f>IF(AD48=19,J48,0)</f>
        <v>0</v>
      </c>
      <c r="AD48" s="4">
        <v>19</v>
      </c>
      <c r="AE48" s="4">
        <f>G48*1</f>
        <v>0</v>
      </c>
      <c r="AF48" s="4">
        <f>G48*(1-1)</f>
        <v>0</v>
      </c>
    </row>
    <row r="49" spans="1:32" ht="12.75">
      <c r="A49" s="46" t="s">
        <v>34</v>
      </c>
      <c r="B49" s="42"/>
      <c r="C49" s="42" t="s">
        <v>69</v>
      </c>
      <c r="D49" s="42" t="s">
        <v>112</v>
      </c>
      <c r="E49" s="42" t="s">
        <v>121</v>
      </c>
      <c r="F49" s="43">
        <v>78.8</v>
      </c>
      <c r="G49" s="43"/>
      <c r="H49" s="43">
        <f>ROUND(F49*AE49,2)</f>
        <v>0</v>
      </c>
      <c r="I49" s="43">
        <f>J49-H49</f>
        <v>0</v>
      </c>
      <c r="J49" s="43">
        <f>ROUND(F49*G49,2)</f>
        <v>0</v>
      </c>
      <c r="K49" s="43">
        <v>0.00048</v>
      </c>
      <c r="L49" s="47">
        <f>F49*K49</f>
        <v>0.037823999999999997</v>
      </c>
      <c r="N49" s="9" t="s">
        <v>139</v>
      </c>
      <c r="O49" s="4">
        <f>IF(N49="5",I49,0)</f>
        <v>0</v>
      </c>
      <c r="Z49" s="4">
        <f>IF(AD49=0,J49,0)</f>
        <v>0</v>
      </c>
      <c r="AA49" s="4">
        <f>IF(AD49=9,J49,0)</f>
        <v>0</v>
      </c>
      <c r="AB49" s="4">
        <f>IF(AD49=19,J49,0)</f>
        <v>0</v>
      </c>
      <c r="AD49" s="4">
        <v>19</v>
      </c>
      <c r="AE49" s="4">
        <f>G49*1</f>
        <v>0</v>
      </c>
      <c r="AF49" s="4">
        <f>G49*(1-1)</f>
        <v>0</v>
      </c>
    </row>
    <row r="50" spans="1:32" ht="12.75">
      <c r="A50" s="46" t="s">
        <v>35</v>
      </c>
      <c r="B50" s="42"/>
      <c r="C50" s="42" t="s">
        <v>70</v>
      </c>
      <c r="D50" s="42" t="s">
        <v>113</v>
      </c>
      <c r="E50" s="42" t="s">
        <v>120</v>
      </c>
      <c r="F50" s="43">
        <v>885.6</v>
      </c>
      <c r="G50" s="43"/>
      <c r="H50" s="43">
        <f>ROUND(F50*AE50,2)</f>
        <v>0</v>
      </c>
      <c r="I50" s="43">
        <f>J50-H50</f>
        <v>0</v>
      </c>
      <c r="J50" s="43">
        <f>ROUND(F50*G50,2)</f>
        <v>0</v>
      </c>
      <c r="K50" s="43">
        <v>0.0004</v>
      </c>
      <c r="L50" s="47">
        <f>F50*K50</f>
        <v>0.35424</v>
      </c>
      <c r="N50" s="9" t="s">
        <v>139</v>
      </c>
      <c r="O50" s="4">
        <f>IF(N50="5",I50,0)</f>
        <v>0</v>
      </c>
      <c r="Z50" s="4">
        <f>IF(AD50=0,J50,0)</f>
        <v>0</v>
      </c>
      <c r="AA50" s="4">
        <f>IF(AD50=9,J50,0)</f>
        <v>0</v>
      </c>
      <c r="AB50" s="4">
        <f>IF(AD50=19,J50,0)</f>
        <v>0</v>
      </c>
      <c r="AD50" s="4">
        <v>19</v>
      </c>
      <c r="AE50" s="4">
        <f>G50*1</f>
        <v>0</v>
      </c>
      <c r="AF50" s="4">
        <f>G50*(1-1)</f>
        <v>0</v>
      </c>
    </row>
    <row r="51" spans="1:28" ht="12.75">
      <c r="A51" s="48"/>
      <c r="B51" s="2"/>
      <c r="C51" s="2"/>
      <c r="D51" s="2"/>
      <c r="E51" s="2"/>
      <c r="F51" s="2"/>
      <c r="G51" s="2"/>
      <c r="H51" s="62" t="s">
        <v>129</v>
      </c>
      <c r="I51" s="72"/>
      <c r="J51" s="11">
        <f>J12+J18+J22+J25+J36+J38+J40+J43+J45+J47</f>
        <v>0</v>
      </c>
      <c r="K51" s="2"/>
      <c r="L51" s="49"/>
      <c r="Z51" s="12">
        <f>SUM(Z13:Z50)</f>
        <v>0</v>
      </c>
      <c r="AA51" s="12">
        <f>SUM(AA13:AA50)</f>
        <v>0</v>
      </c>
      <c r="AB51" s="12">
        <f>SUM(AB13:AB50)</f>
        <v>0</v>
      </c>
    </row>
    <row r="52" spans="1:12" ht="12.7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</row>
    <row r="53" spans="1:12" ht="12.7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</row>
    <row r="54" spans="1:12" ht="13.5" thickBo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/>
    </row>
  </sheetData>
  <sheetProtection/>
  <mergeCells count="38">
    <mergeCell ref="H51:I51"/>
    <mergeCell ref="D40:G40"/>
    <mergeCell ref="D43:G43"/>
    <mergeCell ref="D45:G45"/>
    <mergeCell ref="D47:G47"/>
    <mergeCell ref="D22:G22"/>
    <mergeCell ref="D25:G25"/>
    <mergeCell ref="D36:G36"/>
    <mergeCell ref="D38:G38"/>
    <mergeCell ref="H10:J10"/>
    <mergeCell ref="K10:L10"/>
    <mergeCell ref="D12:G12"/>
    <mergeCell ref="D18:G18"/>
    <mergeCell ref="I8:I9"/>
    <mergeCell ref="J2:L3"/>
    <mergeCell ref="J4:L5"/>
    <mergeCell ref="J6:L7"/>
    <mergeCell ref="J8:L9"/>
    <mergeCell ref="E8:F9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25" sqref="G25:H2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74" t="s">
        <v>152</v>
      </c>
      <c r="B1" s="75"/>
      <c r="C1" s="75"/>
      <c r="D1" s="75"/>
      <c r="E1" s="75"/>
      <c r="F1" s="75"/>
      <c r="G1" s="75"/>
      <c r="H1" s="75"/>
      <c r="I1" s="75"/>
    </row>
    <row r="2" spans="1:10" ht="12.75">
      <c r="A2" s="52" t="s">
        <v>1</v>
      </c>
      <c r="B2" s="53"/>
      <c r="C2" s="62" t="s">
        <v>71</v>
      </c>
      <c r="D2" s="72"/>
      <c r="E2" s="57" t="s">
        <v>130</v>
      </c>
      <c r="F2" s="57" t="s">
        <v>135</v>
      </c>
      <c r="G2" s="53"/>
      <c r="H2" s="57" t="s">
        <v>183</v>
      </c>
      <c r="I2" s="76"/>
      <c r="J2" s="7"/>
    </row>
    <row r="3" spans="1:10" ht="12.75">
      <c r="A3" s="54"/>
      <c r="B3" s="55"/>
      <c r="C3" s="63"/>
      <c r="D3" s="63"/>
      <c r="E3" s="55"/>
      <c r="F3" s="55"/>
      <c r="G3" s="55"/>
      <c r="H3" s="55"/>
      <c r="I3" s="70"/>
      <c r="J3" s="7"/>
    </row>
    <row r="4" spans="1:10" ht="12.75">
      <c r="A4" s="56" t="s">
        <v>2</v>
      </c>
      <c r="B4" s="55"/>
      <c r="C4" s="58" t="s">
        <v>72</v>
      </c>
      <c r="D4" s="55"/>
      <c r="E4" s="58" t="s">
        <v>131</v>
      </c>
      <c r="F4" s="58"/>
      <c r="G4" s="55"/>
      <c r="H4" s="58" t="s">
        <v>183</v>
      </c>
      <c r="I4" s="77"/>
      <c r="J4" s="7"/>
    </row>
    <row r="5" spans="1:10" ht="12.75">
      <c r="A5" s="54"/>
      <c r="B5" s="55"/>
      <c r="C5" s="55"/>
      <c r="D5" s="55"/>
      <c r="E5" s="55"/>
      <c r="F5" s="55"/>
      <c r="G5" s="55"/>
      <c r="H5" s="55"/>
      <c r="I5" s="70"/>
      <c r="J5" s="7"/>
    </row>
    <row r="6" spans="1:10" ht="12.75">
      <c r="A6" s="56" t="s">
        <v>3</v>
      </c>
      <c r="B6" s="55"/>
      <c r="C6" s="58" t="s">
        <v>73</v>
      </c>
      <c r="D6" s="55"/>
      <c r="E6" s="58" t="s">
        <v>132</v>
      </c>
      <c r="F6" s="58" t="s">
        <v>136</v>
      </c>
      <c r="G6" s="55"/>
      <c r="H6" s="58" t="s">
        <v>183</v>
      </c>
      <c r="I6" s="77"/>
      <c r="J6" s="7"/>
    </row>
    <row r="7" spans="1:10" ht="12.75">
      <c r="A7" s="54"/>
      <c r="B7" s="55"/>
      <c r="C7" s="55"/>
      <c r="D7" s="55"/>
      <c r="E7" s="55"/>
      <c r="F7" s="55"/>
      <c r="G7" s="55"/>
      <c r="H7" s="55"/>
      <c r="I7" s="70"/>
      <c r="J7" s="7"/>
    </row>
    <row r="8" spans="1:10" ht="12.75">
      <c r="A8" s="56" t="s">
        <v>115</v>
      </c>
      <c r="B8" s="55"/>
      <c r="C8" s="59"/>
      <c r="D8" s="55"/>
      <c r="E8" s="58" t="s">
        <v>116</v>
      </c>
      <c r="F8" s="55"/>
      <c r="G8" s="55"/>
      <c r="H8" s="58" t="s">
        <v>184</v>
      </c>
      <c r="I8" s="77" t="s">
        <v>35</v>
      </c>
      <c r="J8" s="7"/>
    </row>
    <row r="9" spans="1:10" ht="12.75">
      <c r="A9" s="54"/>
      <c r="B9" s="55"/>
      <c r="C9" s="55"/>
      <c r="D9" s="55"/>
      <c r="E9" s="55"/>
      <c r="F9" s="55"/>
      <c r="G9" s="55"/>
      <c r="H9" s="55"/>
      <c r="I9" s="70"/>
      <c r="J9" s="7"/>
    </row>
    <row r="10" spans="1:10" ht="12.75">
      <c r="A10" s="56" t="s">
        <v>4</v>
      </c>
      <c r="B10" s="55"/>
      <c r="C10" s="58"/>
      <c r="D10" s="55"/>
      <c r="E10" s="58" t="s">
        <v>133</v>
      </c>
      <c r="F10" s="58"/>
      <c r="G10" s="55"/>
      <c r="H10" s="58" t="s">
        <v>185</v>
      </c>
      <c r="I10" s="78"/>
      <c r="J10" s="7"/>
    </row>
    <row r="11" spans="1:10" ht="12.75">
      <c r="A11" s="84"/>
      <c r="B11" s="73"/>
      <c r="C11" s="73"/>
      <c r="D11" s="73"/>
      <c r="E11" s="73"/>
      <c r="F11" s="73"/>
      <c r="G11" s="73"/>
      <c r="H11" s="73"/>
      <c r="I11" s="79"/>
      <c r="J11" s="7"/>
    </row>
    <row r="12" spans="1:9" ht="23.25" customHeight="1">
      <c r="A12" s="80" t="s">
        <v>153</v>
      </c>
      <c r="B12" s="81"/>
      <c r="C12" s="81"/>
      <c r="D12" s="81"/>
      <c r="E12" s="81"/>
      <c r="F12" s="81"/>
      <c r="G12" s="81"/>
      <c r="H12" s="81"/>
      <c r="I12" s="81"/>
    </row>
    <row r="13" spans="1:10" ht="26.25" customHeight="1">
      <c r="A13" s="14" t="s">
        <v>154</v>
      </c>
      <c r="B13" s="82" t="s">
        <v>163</v>
      </c>
      <c r="C13" s="83"/>
      <c r="D13" s="14" t="s">
        <v>165</v>
      </c>
      <c r="E13" s="82" t="s">
        <v>171</v>
      </c>
      <c r="F13" s="83"/>
      <c r="G13" s="14" t="s">
        <v>172</v>
      </c>
      <c r="H13" s="82" t="s">
        <v>186</v>
      </c>
      <c r="I13" s="83"/>
      <c r="J13" s="7"/>
    </row>
    <row r="14" spans="1:10" ht="15" customHeight="1">
      <c r="A14" s="15" t="s">
        <v>155</v>
      </c>
      <c r="B14" s="20" t="s">
        <v>164</v>
      </c>
      <c r="C14" s="22">
        <f>SUM('Stavební rozpočet'!R12:R50)</f>
        <v>0</v>
      </c>
      <c r="D14" s="85" t="s">
        <v>166</v>
      </c>
      <c r="E14" s="86"/>
      <c r="F14" s="22">
        <v>0</v>
      </c>
      <c r="G14" s="85" t="s">
        <v>173</v>
      </c>
      <c r="H14" s="86"/>
      <c r="I14" s="22">
        <f>ROUND(C22*(3/100),2)</f>
        <v>0</v>
      </c>
      <c r="J14" s="7"/>
    </row>
    <row r="15" spans="1:10" ht="15" customHeight="1">
      <c r="A15" s="16"/>
      <c r="B15" s="20" t="s">
        <v>134</v>
      </c>
      <c r="C15" s="22">
        <f>SUM('Stavební rozpočet'!S12:S50)</f>
        <v>0</v>
      </c>
      <c r="D15" s="85" t="s">
        <v>167</v>
      </c>
      <c r="E15" s="86"/>
      <c r="F15" s="22">
        <v>0</v>
      </c>
      <c r="G15" s="85" t="s">
        <v>174</v>
      </c>
      <c r="H15" s="86"/>
      <c r="I15" s="22">
        <v>0</v>
      </c>
      <c r="J15" s="7"/>
    </row>
    <row r="16" spans="1:10" ht="15" customHeight="1">
      <c r="A16" s="15" t="s">
        <v>156</v>
      </c>
      <c r="B16" s="20" t="s">
        <v>164</v>
      </c>
      <c r="C16" s="22">
        <f>SUM('Stavební rozpočet'!T12:T50)</f>
        <v>0</v>
      </c>
      <c r="D16" s="85" t="s">
        <v>168</v>
      </c>
      <c r="E16" s="86"/>
      <c r="F16" s="22">
        <v>0</v>
      </c>
      <c r="G16" s="85" t="s">
        <v>175</v>
      </c>
      <c r="H16" s="86"/>
      <c r="I16" s="22">
        <v>0</v>
      </c>
      <c r="J16" s="7"/>
    </row>
    <row r="17" spans="1:10" ht="15" customHeight="1">
      <c r="A17" s="16"/>
      <c r="B17" s="20" t="s">
        <v>134</v>
      </c>
      <c r="C17" s="22">
        <f>SUM('Stavební rozpočet'!U12:U50)</f>
        <v>0</v>
      </c>
      <c r="D17" s="85"/>
      <c r="E17" s="86"/>
      <c r="F17" s="23"/>
      <c r="G17" s="85" t="s">
        <v>176</v>
      </c>
      <c r="H17" s="86"/>
      <c r="I17" s="22">
        <v>0</v>
      </c>
      <c r="J17" s="7"/>
    </row>
    <row r="18" spans="1:10" ht="15" customHeight="1">
      <c r="A18" s="15" t="s">
        <v>157</v>
      </c>
      <c r="B18" s="20" t="s">
        <v>164</v>
      </c>
      <c r="C18" s="22">
        <f>SUM('Stavební rozpočet'!V12:V50)</f>
        <v>0</v>
      </c>
      <c r="D18" s="85"/>
      <c r="E18" s="86"/>
      <c r="F18" s="23"/>
      <c r="G18" s="85" t="s">
        <v>177</v>
      </c>
      <c r="H18" s="86"/>
      <c r="I18" s="22">
        <v>0</v>
      </c>
      <c r="J18" s="7"/>
    </row>
    <row r="19" spans="1:10" ht="15" customHeight="1">
      <c r="A19" s="16"/>
      <c r="B19" s="20" t="s">
        <v>134</v>
      </c>
      <c r="C19" s="22">
        <f>SUM('Stavební rozpočet'!W12:W50)</f>
        <v>0</v>
      </c>
      <c r="D19" s="85"/>
      <c r="E19" s="86"/>
      <c r="F19" s="23"/>
      <c r="G19" s="85" t="s">
        <v>178</v>
      </c>
      <c r="H19" s="86"/>
      <c r="I19" s="22">
        <v>0</v>
      </c>
      <c r="J19" s="7"/>
    </row>
    <row r="20" spans="1:10" ht="15" customHeight="1">
      <c r="A20" s="87" t="s">
        <v>110</v>
      </c>
      <c r="B20" s="88"/>
      <c r="C20" s="22">
        <f>SUM('Stavební rozpočet'!X12:X50)</f>
        <v>0</v>
      </c>
      <c r="D20" s="85"/>
      <c r="E20" s="86"/>
      <c r="F20" s="23"/>
      <c r="G20" s="85"/>
      <c r="H20" s="86"/>
      <c r="I20" s="23"/>
      <c r="J20" s="7"/>
    </row>
    <row r="21" spans="1:10" ht="15" customHeight="1">
      <c r="A21" s="87" t="s">
        <v>158</v>
      </c>
      <c r="B21" s="88"/>
      <c r="C21" s="22">
        <f>SUM('Stavební rozpočet'!P12:P50)</f>
        <v>0</v>
      </c>
      <c r="D21" s="85"/>
      <c r="E21" s="86"/>
      <c r="F21" s="23"/>
      <c r="G21" s="85"/>
      <c r="H21" s="86"/>
      <c r="I21" s="23"/>
      <c r="J21" s="7"/>
    </row>
    <row r="22" spans="1:10" ht="16.5" customHeight="1">
      <c r="A22" s="87" t="s">
        <v>159</v>
      </c>
      <c r="B22" s="88"/>
      <c r="C22" s="22">
        <f>SUM(C14:C21)</f>
        <v>0</v>
      </c>
      <c r="D22" s="87" t="s">
        <v>169</v>
      </c>
      <c r="E22" s="88"/>
      <c r="F22" s="22">
        <f>SUM(F14:F21)</f>
        <v>0</v>
      </c>
      <c r="G22" s="87" t="s">
        <v>179</v>
      </c>
      <c r="H22" s="88"/>
      <c r="I22" s="22">
        <f>SUM(I14:I21)</f>
        <v>0</v>
      </c>
      <c r="J22" s="7"/>
    </row>
    <row r="23" spans="1:9" ht="12.75">
      <c r="A23" s="17"/>
      <c r="B23" s="17"/>
      <c r="C23" s="17"/>
      <c r="D23" s="2"/>
      <c r="E23" s="2"/>
      <c r="F23" s="2"/>
      <c r="G23" s="2"/>
      <c r="H23" s="2"/>
      <c r="I23" s="2"/>
    </row>
    <row r="24" spans="1:9" ht="15" customHeight="1">
      <c r="A24" s="89" t="s">
        <v>160</v>
      </c>
      <c r="B24" s="90"/>
      <c r="C24" s="24">
        <f>SUM('Stavební rozpočet'!Z12:Z50)</f>
        <v>0</v>
      </c>
      <c r="D24" s="21"/>
      <c r="E24" s="13"/>
      <c r="F24" s="13"/>
      <c r="G24" s="13"/>
      <c r="H24" s="13"/>
      <c r="I24" s="13"/>
    </row>
    <row r="25" spans="1:10" ht="15" customHeight="1">
      <c r="A25" s="89" t="s">
        <v>189</v>
      </c>
      <c r="B25" s="90"/>
      <c r="C25" s="24">
        <f>SUM('Stavební rozpočet'!AA12:AA50)</f>
        <v>0</v>
      </c>
      <c r="D25" s="89" t="s">
        <v>190</v>
      </c>
      <c r="E25" s="90"/>
      <c r="F25" s="24">
        <f>ROUND(C25*(10/100),2)</f>
        <v>0</v>
      </c>
      <c r="G25" s="89" t="s">
        <v>180</v>
      </c>
      <c r="H25" s="90"/>
      <c r="I25" s="24">
        <f>SUM(C24:C26)</f>
        <v>0</v>
      </c>
      <c r="J25" s="7"/>
    </row>
    <row r="26" spans="1:10" ht="15" customHeight="1">
      <c r="A26" s="89" t="s">
        <v>187</v>
      </c>
      <c r="B26" s="90"/>
      <c r="C26" s="24">
        <f>SUM('Stavební rozpočet'!AB12:AB50)+(F22+I22)</f>
        <v>0</v>
      </c>
      <c r="D26" s="89" t="s">
        <v>188</v>
      </c>
      <c r="E26" s="90"/>
      <c r="F26" s="24">
        <f>ROUND(C26*(20/100),2)</f>
        <v>0</v>
      </c>
      <c r="G26" s="89" t="s">
        <v>181</v>
      </c>
      <c r="H26" s="90"/>
      <c r="I26" s="24">
        <f>SUM(F25:F26)+I25</f>
        <v>0</v>
      </c>
      <c r="J26" s="7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10" ht="14.25" customHeight="1">
      <c r="A28" s="94" t="s">
        <v>161</v>
      </c>
      <c r="B28" s="95"/>
      <c r="C28" s="96"/>
      <c r="D28" s="94" t="s">
        <v>170</v>
      </c>
      <c r="E28" s="95"/>
      <c r="F28" s="96"/>
      <c r="G28" s="94" t="s">
        <v>182</v>
      </c>
      <c r="H28" s="95"/>
      <c r="I28" s="96"/>
      <c r="J28" s="8"/>
    </row>
    <row r="29" spans="1:10" ht="14.25" customHeight="1">
      <c r="A29" s="97"/>
      <c r="B29" s="98"/>
      <c r="C29" s="99"/>
      <c r="D29" s="97"/>
      <c r="E29" s="98"/>
      <c r="F29" s="99"/>
      <c r="G29" s="97"/>
      <c r="H29" s="98"/>
      <c r="I29" s="99"/>
      <c r="J29" s="8"/>
    </row>
    <row r="30" spans="1:10" ht="14.25" customHeight="1">
      <c r="A30" s="97"/>
      <c r="B30" s="98"/>
      <c r="C30" s="99"/>
      <c r="D30" s="97"/>
      <c r="E30" s="98"/>
      <c r="F30" s="99"/>
      <c r="G30" s="97"/>
      <c r="H30" s="98"/>
      <c r="I30" s="99"/>
      <c r="J30" s="8"/>
    </row>
    <row r="31" spans="1:10" ht="14.25" customHeight="1">
      <c r="A31" s="97"/>
      <c r="B31" s="98"/>
      <c r="C31" s="99"/>
      <c r="D31" s="97"/>
      <c r="E31" s="98"/>
      <c r="F31" s="99"/>
      <c r="G31" s="97"/>
      <c r="H31" s="98"/>
      <c r="I31" s="99"/>
      <c r="J31" s="8"/>
    </row>
    <row r="32" spans="1:10" ht="14.25" customHeight="1">
      <c r="A32" s="91" t="s">
        <v>162</v>
      </c>
      <c r="B32" s="92"/>
      <c r="C32" s="93"/>
      <c r="D32" s="91" t="s">
        <v>162</v>
      </c>
      <c r="E32" s="92"/>
      <c r="F32" s="93"/>
      <c r="G32" s="91" t="s">
        <v>162</v>
      </c>
      <c r="H32" s="92"/>
      <c r="I32" s="93"/>
      <c r="J32" s="8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78"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A20:B20"/>
    <mergeCell ref="A21:B21"/>
    <mergeCell ref="A22:B22"/>
    <mergeCell ref="D20:E20"/>
    <mergeCell ref="D14:E14"/>
    <mergeCell ref="D15:E15"/>
    <mergeCell ref="D16:E16"/>
    <mergeCell ref="D17:E17"/>
    <mergeCell ref="D18:E18"/>
    <mergeCell ref="D19:E19"/>
    <mergeCell ref="A12:I12"/>
    <mergeCell ref="B13:C13"/>
    <mergeCell ref="E13:F13"/>
    <mergeCell ref="H13:I13"/>
    <mergeCell ref="H8:H9"/>
    <mergeCell ref="H10:H11"/>
    <mergeCell ref="F8:G9"/>
    <mergeCell ref="F10:G11"/>
    <mergeCell ref="A8:B9"/>
    <mergeCell ref="A10:B11"/>
    <mergeCell ref="I8:I9"/>
    <mergeCell ref="I10:I11"/>
    <mergeCell ref="E8:E9"/>
    <mergeCell ref="E10:E11"/>
    <mergeCell ref="F2:G3"/>
    <mergeCell ref="F4:G5"/>
    <mergeCell ref="F6:G7"/>
    <mergeCell ref="C8:D9"/>
    <mergeCell ref="C10:D11"/>
    <mergeCell ref="A1:I1"/>
    <mergeCell ref="A2:B3"/>
    <mergeCell ref="A4:B5"/>
    <mergeCell ref="A6:B7"/>
    <mergeCell ref="E2:E3"/>
    <mergeCell ref="I2:I3"/>
    <mergeCell ref="I4:I5"/>
    <mergeCell ref="I6:I7"/>
    <mergeCell ref="E4:E5"/>
    <mergeCell ref="E6:E7"/>
    <mergeCell ref="H2:H3"/>
    <mergeCell ref="H4:H5"/>
    <mergeCell ref="H6:H7"/>
    <mergeCell ref="C2:D3"/>
    <mergeCell ref="C4:D5"/>
    <mergeCell ref="C6:D7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2009-07-01T08:31:12Z</cp:lastPrinted>
  <dcterms:created xsi:type="dcterms:W3CDTF">2009-06-24T06:50:49Z</dcterms:created>
  <dcterms:modified xsi:type="dcterms:W3CDTF">2011-12-14T13:52:38Z</dcterms:modified>
  <cp:category/>
  <cp:version/>
  <cp:contentType/>
  <cp:contentStatus/>
</cp:coreProperties>
</file>