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<sst xmlns="http://schemas.openxmlformats.org/spreadsheetml/2006/main" count="311" uniqueCount="208">
  <si>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</si>
  <si>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</si>
  <si>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</si>
  <si>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</si>
  <si>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</si>
  <si>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</si>
  <si>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</si>
  <si>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</si>
  <si>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</si>
  <si>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</si>
  <si>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</si>
  <si>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</si>
  <si>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</si>
  <si>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</si>
  <si>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</si>
  <si>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</si>
  <si>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</si>
  <si>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</si>
  <si>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</si>
  <si>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</si>
  <si>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</si>
  <si>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</si>
  <si>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</si>
  <si>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</si>
  <si>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</si>
  <si>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</si>
  <si>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</si>
  <si>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</si>
  <si>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</si>
  <si>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</si>
  <si>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</si>
  <si>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</si>
  <si>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</si>
  <si>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</si>
  <si>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</si>
  <si>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</si>
  <si>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</si>
  <si>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</si>
  <si>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</si>
  <si>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Objekt</t>
  </si>
  <si>
    <t>Kód</t>
  </si>
  <si>
    <t>115001103R00</t>
  </si>
  <si>
    <t>115101201R00</t>
  </si>
  <si>
    <t>114203101R00</t>
  </si>
  <si>
    <t>114203201R00</t>
  </si>
  <si>
    <t>114203401R00</t>
  </si>
  <si>
    <t>129203101R00</t>
  </si>
  <si>
    <t>132201101R00</t>
  </si>
  <si>
    <t>131201201R00</t>
  </si>
  <si>
    <t>161101101R00</t>
  </si>
  <si>
    <t>162301101R00</t>
  </si>
  <si>
    <t>167101101R00</t>
  </si>
  <si>
    <t>174101101R00</t>
  </si>
  <si>
    <t>175101101R00</t>
  </si>
  <si>
    <t>175101109R00</t>
  </si>
  <si>
    <t>45</t>
  </si>
  <si>
    <t>452218142R00</t>
  </si>
  <si>
    <t>451573111R00</t>
  </si>
  <si>
    <t>451311521R00</t>
  </si>
  <si>
    <t>451571111R00</t>
  </si>
  <si>
    <t>46</t>
  </si>
  <si>
    <t>465512227R00</t>
  </si>
  <si>
    <t>465511127R00</t>
  </si>
  <si>
    <t>87</t>
  </si>
  <si>
    <t>871353121R00</t>
  </si>
  <si>
    <t>89</t>
  </si>
  <si>
    <t>894201161R00</t>
  </si>
  <si>
    <t>894411111R00</t>
  </si>
  <si>
    <t>894403011R00</t>
  </si>
  <si>
    <t>93</t>
  </si>
  <si>
    <t>934956123R00</t>
  </si>
  <si>
    <t>936941113R00</t>
  </si>
  <si>
    <t>H32</t>
  </si>
  <si>
    <t>998324011R00</t>
  </si>
  <si>
    <t>28611753.A</t>
  </si>
  <si>
    <t>13384415</t>
  </si>
  <si>
    <t>59224332.A</t>
  </si>
  <si>
    <t>59224334.A</t>
  </si>
  <si>
    <t>59224354</t>
  </si>
  <si>
    <t>Rybník R2 v k.ú. Dobřeň</t>
  </si>
  <si>
    <t>nová stavba</t>
  </si>
  <si>
    <t>SO 5 - Odběrný objekt s napouštěcím potrubím</t>
  </si>
  <si>
    <t>CÚ 1/2009</t>
  </si>
  <si>
    <t>Zkrácený popis</t>
  </si>
  <si>
    <t>Přípravné a přidružené práce</t>
  </si>
  <si>
    <t>Převedení vody potrubím o průměru do DN 200 mm</t>
  </si>
  <si>
    <t>Čerpání vody na výšku do 10 m, přítok do 500 l</t>
  </si>
  <si>
    <t>Rozebrání dlažeb z lomového kamene na sucho</t>
  </si>
  <si>
    <t>Očištění lomového kamene od hlíny a písku</t>
  </si>
  <si>
    <t>Srovnání lom. kamene do figur na vzdálenost do 10m</t>
  </si>
  <si>
    <t>Odkopávky a prokopávky</t>
  </si>
  <si>
    <t>Čištění vodotečí, hl. do 2,5 m, š.do 5 m, v hor.3</t>
  </si>
  <si>
    <t>Hloubené vykopávky</t>
  </si>
  <si>
    <t>Hloubení rýh šířky do 60 cm v hor.3 do 100 m3</t>
  </si>
  <si>
    <t>Hloubení zapažených jam v hor.3 do 100 m3</t>
  </si>
  <si>
    <t>Přemístění výkopku</t>
  </si>
  <si>
    <t>Svislé přemístění výkopku z hor.1-4 do 2,5 m</t>
  </si>
  <si>
    <t>Vodorovné přemístění výkopku z hor.1-4 do 500 m</t>
  </si>
  <si>
    <t>Nakládání výkopku z hor.1-4 v množství do 100 m3</t>
  </si>
  <si>
    <t>Konstrukce ze zemin</t>
  </si>
  <si>
    <t>Zásyp jam, rýh, šachet se zhutněním</t>
  </si>
  <si>
    <t>Obsyp potrubí bez prohození sypaniny</t>
  </si>
  <si>
    <t>Příplatek za prohození sypaniny pro obsyp potrubí</t>
  </si>
  <si>
    <t>Podkladní a vedlejší konstrukce (inženýr. stavby kromě vozovek a železnič. svršku)</t>
  </si>
  <si>
    <t>Zajišťovací práh z upraveného lom. kamene, na MC</t>
  </si>
  <si>
    <t>Lože pod potrubí ze štěrkopísku do 63 mm</t>
  </si>
  <si>
    <t>Podklad pod dlažbu z betonu V4 T0 B 12,5, do 15 cm</t>
  </si>
  <si>
    <t>Lože dlažby ze štěrkopísků tl. do 10 cm</t>
  </si>
  <si>
    <t>Zpevněné plochy (kromě vozovek a železnič. svršku)</t>
  </si>
  <si>
    <t>Dlažba z kamene na sucho, zalití spár MC, tl.25 cm</t>
  </si>
  <si>
    <t>Dlažba z kamene suchá s vyk.,výplň spár kam. 20 cm</t>
  </si>
  <si>
    <t>Potrubí z trub z plastických hmot, skleněných a čedičových</t>
  </si>
  <si>
    <t>Montáž trub z tvrdého PVC, gumový kroužek, DN 200</t>
  </si>
  <si>
    <t>Ostatní konstrukce</t>
  </si>
  <si>
    <t>Dno šachet z betonu V 4 - B 30, tl. nad 20 cm</t>
  </si>
  <si>
    <t>Zřízení šachet z dílců, dno B 30, potrubí DN 200</t>
  </si>
  <si>
    <t>Osazení betonových stropních dílců jakýchkoliv</t>
  </si>
  <si>
    <t>Různé dokončovací konstrukce a práce inženýrských staveb</t>
  </si>
  <si>
    <t>Hradítka z dubového dřeva tloušťky 4 cm</t>
  </si>
  <si>
    <t>Osazení doplňkových ocel. součástí do 50 kg</t>
  </si>
  <si>
    <t>Hráze a objekty na tocích</t>
  </si>
  <si>
    <t>Přesun hmot pro objekty v zemních hrázích</t>
  </si>
  <si>
    <t>Ostatní materiál</t>
  </si>
  <si>
    <t>Trubka kanaliz. korug. JUMBO DN 200 x 1000 mm PVC</t>
  </si>
  <si>
    <t>Tyč průřezu U  65, střední, jakost oceli 11375</t>
  </si>
  <si>
    <t>Skruž šachetní TBS-Q 100/25 PS       1000/250/90</t>
  </si>
  <si>
    <t>Skruž šachetní TBS-Q 100/50  PS   1000/500/90</t>
  </si>
  <si>
    <t>Deska zákrytová TZK-Q.1 100-63/17</t>
  </si>
  <si>
    <t>Doba výstavby:</t>
  </si>
  <si>
    <t>Začátek výstavby:</t>
  </si>
  <si>
    <t>Konec výstavby:</t>
  </si>
  <si>
    <t>Zpracováno dne:</t>
  </si>
  <si>
    <t>M.j.</t>
  </si>
  <si>
    <t>m</t>
  </si>
  <si>
    <t>hod</t>
  </si>
  <si>
    <t>m3</t>
  </si>
  <si>
    <t>m2</t>
  </si>
  <si>
    <t>kus</t>
  </si>
  <si>
    <t>kg</t>
  </si>
  <si>
    <t>t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</si>
  <si>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</si>
  <si>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</si>
  <si>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</si>
  <si>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</si>
  <si>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</si>
  <si>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</si>
  <si>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</si>
  <si>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</si>
  <si>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</si>
  <si>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</si>
  <si>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</si>
  <si>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</si>
  <si>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Pozemkový úřad Kutná Hora</t>
  </si>
  <si>
    <t>AGRO-AQUA Pardubice</t>
  </si>
  <si>
    <t>Celkem</t>
  </si>
  <si>
    <t>Hmotnost (t)</t>
  </si>
  <si>
    <t>0</t>
  </si>
  <si>
    <t>Přesuny</t>
  </si>
  <si>
    <t>Typ skupiny</t>
  </si>
  <si>
    <t>HS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</si>
  <si>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</si>
  <si>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</si>
  <si>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</si>
  <si>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</si>
  <si>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</si>
  <si>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</si>
  <si>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</si>
  <si>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</si>
  <si>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</si>
  <si>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</si>
  <si>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</si>
  <si>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</si>
  <si>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</si>
  <si>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</si>
  <si>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</si>
  <si>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</si>
  <si>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</si>
  <si>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</si>
  <si>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</si>
  <si>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</si>
  <si>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</si>
  <si>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</si>
  <si>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</si>
  <si>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</si>
  <si>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</si>
  <si>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</si>
  <si>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</si>
  <si>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</si>
  <si>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</si>
  <si>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</si>
  <si>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</si>
  <si>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</si>
  <si>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</si>
  <si>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</si>
  <si>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</si>
  <si>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</si>
  <si>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</si>
  <si>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</si>
  <si>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</si>
  <si>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</si>
  <si>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</si>
  <si>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</si>
  <si>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</si>
  <si>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</si>
  <si>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Základ 20%</t>
  </si>
  <si>
    <t>DPH 20%</t>
  </si>
  <si>
    <t>Základ 10%</t>
  </si>
  <si>
    <t>DPH 10%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</si>
</sst>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2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4" fontId="7" fillId="33" borderId="24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10" fillId="33" borderId="17" xfId="0" applyNumberFormat="1" applyFont="1" applyFill="1" applyBorder="1" applyAlignment="1" applyProtection="1">
      <alignment horizontal="left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4" fontId="11" fillId="33" borderId="17" xfId="0" applyNumberFormat="1" applyFont="1" applyFill="1" applyBorder="1" applyAlignment="1" applyProtection="1">
      <alignment horizontal="right" vertical="center"/>
      <protection/>
    </xf>
    <xf numFmtId="49" fontId="11" fillId="33" borderId="17" xfId="0" applyNumberFormat="1" applyFont="1" applyFill="1" applyBorder="1" applyAlignment="1" applyProtection="1">
      <alignment horizontal="righ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" fontId="10" fillId="0" borderId="17" xfId="0" applyNumberFormat="1" applyFont="1" applyFill="1" applyBorder="1" applyAlignment="1" applyProtection="1">
      <alignment horizontal="right" vertical="center"/>
      <protection/>
    </xf>
    <xf numFmtId="49" fontId="10" fillId="33" borderId="30" xfId="0" applyNumberFormat="1" applyFont="1" applyFill="1" applyBorder="1" applyAlignment="1" applyProtection="1">
      <alignment horizontal="left" vertical="center"/>
      <protection/>
    </xf>
    <xf numFmtId="4" fontId="11" fillId="33" borderId="31" xfId="0" applyNumberFormat="1" applyFont="1" applyFill="1" applyBorder="1" applyAlignment="1" applyProtection="1">
      <alignment horizontal="right" vertical="center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4" fontId="10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0" fontId="11" fillId="33" borderId="17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 vertical="center"/>
      <protection/>
    </xf>
    <xf numFmtId="49" fontId="7" fillId="33" borderId="48" xfId="0" applyNumberFormat="1" applyFont="1" applyFill="1" applyBorder="1" applyAlignment="1" applyProtection="1">
      <alignment horizontal="left" vertical="center"/>
      <protection/>
    </xf>
    <xf numFmtId="0" fontId="7" fillId="33" borderId="20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14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19">
      <selection activeCell="J8" sqref="J8:L9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5.7109375" style="0" customWidth="1"/>
    <col min="5" max="5" width="4.28125" style="0" customWidth="1"/>
    <col min="6" max="12" width="10.2812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12.75">
      <c r="A2" s="71" t="s">
        <v>1</v>
      </c>
      <c r="B2" s="58"/>
      <c r="C2" s="58"/>
      <c r="D2" s="52" t="s">
        <v>79</v>
      </c>
      <c r="E2" s="57" t="s">
        <v>128</v>
      </c>
      <c r="F2" s="58"/>
      <c r="G2" s="57"/>
      <c r="H2" s="58"/>
      <c r="I2" s="57" t="s">
        <v>147</v>
      </c>
      <c r="J2" s="57" t="s">
        <v>152</v>
      </c>
      <c r="K2" s="58"/>
      <c r="L2" s="63"/>
      <c r="M2" s="7"/>
    </row>
    <row r="3" spans="1:13" ht="12.75">
      <c r="A3" s="72"/>
      <c r="B3" s="59"/>
      <c r="C3" s="59"/>
      <c r="D3" s="68"/>
      <c r="E3" s="59"/>
      <c r="F3" s="59"/>
      <c r="G3" s="59"/>
      <c r="H3" s="59"/>
      <c r="I3" s="59"/>
      <c r="J3" s="59"/>
      <c r="K3" s="59"/>
      <c r="L3" s="64"/>
      <c r="M3" s="7"/>
    </row>
    <row r="4" spans="1:13" ht="12.75">
      <c r="A4" s="66" t="s">
        <v>2</v>
      </c>
      <c r="B4" s="59"/>
      <c r="C4" s="59"/>
      <c r="D4" s="62" t="s">
        <v>80</v>
      </c>
      <c r="E4" s="62" t="s">
        <v>129</v>
      </c>
      <c r="F4" s="59"/>
      <c r="G4" s="60"/>
      <c r="H4" s="59"/>
      <c r="I4" s="62" t="s">
        <v>148</v>
      </c>
      <c r="J4" s="62"/>
      <c r="K4" s="59"/>
      <c r="L4" s="64"/>
      <c r="M4" s="7"/>
    </row>
    <row r="5" spans="1:13" ht="12.75">
      <c r="A5" s="72"/>
      <c r="B5" s="59"/>
      <c r="C5" s="59"/>
      <c r="D5" s="59"/>
      <c r="E5" s="59"/>
      <c r="F5" s="59"/>
      <c r="G5" s="59"/>
      <c r="H5" s="59"/>
      <c r="I5" s="59"/>
      <c r="J5" s="59"/>
      <c r="K5" s="59"/>
      <c r="L5" s="64"/>
      <c r="M5" s="7"/>
    </row>
    <row r="6" spans="1:13" ht="12.75">
      <c r="A6" s="66" t="s">
        <v>3</v>
      </c>
      <c r="B6" s="59"/>
      <c r="C6" s="59"/>
      <c r="D6" s="62" t="s">
        <v>81</v>
      </c>
      <c r="E6" s="62" t="s">
        <v>130</v>
      </c>
      <c r="F6" s="59"/>
      <c r="G6" s="59"/>
      <c r="H6" s="59"/>
      <c r="I6" s="62" t="s">
        <v>149</v>
      </c>
      <c r="J6" s="62" t="s">
        <v>153</v>
      </c>
      <c r="K6" s="59"/>
      <c r="L6" s="64"/>
      <c r="M6" s="7"/>
    </row>
    <row r="7" spans="1:13" ht="12.75">
      <c r="A7" s="72"/>
      <c r="B7" s="59"/>
      <c r="C7" s="59"/>
      <c r="D7" s="59"/>
      <c r="E7" s="59"/>
      <c r="F7" s="59"/>
      <c r="G7" s="59"/>
      <c r="H7" s="59"/>
      <c r="I7" s="59"/>
      <c r="J7" s="59"/>
      <c r="K7" s="59"/>
      <c r="L7" s="64"/>
      <c r="M7" s="7"/>
    </row>
    <row r="8" spans="1:13" ht="12.75">
      <c r="A8" s="66" t="s">
        <v>4</v>
      </c>
      <c r="B8" s="59"/>
      <c r="C8" s="59"/>
      <c r="D8" s="62" t="s">
        <v>82</v>
      </c>
      <c r="E8" s="62" t="s">
        <v>131</v>
      </c>
      <c r="F8" s="59"/>
      <c r="G8" s="60"/>
      <c r="H8" s="59"/>
      <c r="I8" s="62" t="s">
        <v>150</v>
      </c>
      <c r="J8" s="62"/>
      <c r="K8" s="59"/>
      <c r="L8" s="64"/>
      <c r="M8" s="7"/>
    </row>
    <row r="9" spans="1:13" ht="12.75">
      <c r="A9" s="67"/>
      <c r="B9" s="61"/>
      <c r="C9" s="61"/>
      <c r="D9" s="61"/>
      <c r="E9" s="61"/>
      <c r="F9" s="61"/>
      <c r="G9" s="61"/>
      <c r="H9" s="61"/>
      <c r="I9" s="61"/>
      <c r="J9" s="61"/>
      <c r="K9" s="61"/>
      <c r="L9" s="65"/>
      <c r="M9" s="7"/>
    </row>
    <row r="10" spans="1:13" ht="12.75">
      <c r="A10" s="1" t="s">
        <v>5</v>
      </c>
      <c r="B10" s="3" t="s">
        <v>5</v>
      </c>
      <c r="C10" s="3" t="s">
        <v>5</v>
      </c>
      <c r="D10" s="3" t="s">
        <v>5</v>
      </c>
      <c r="E10" s="3" t="s">
        <v>5</v>
      </c>
      <c r="F10" s="3" t="s">
        <v>5</v>
      </c>
      <c r="G10" s="5" t="s">
        <v>142</v>
      </c>
      <c r="H10" s="54" t="s">
        <v>144</v>
      </c>
      <c r="I10" s="55"/>
      <c r="J10" s="56"/>
      <c r="K10" s="54" t="s">
        <v>155</v>
      </c>
      <c r="L10" s="56"/>
      <c r="M10" s="8"/>
    </row>
    <row r="11" spans="1:24" ht="12.75">
      <c r="A11" s="25" t="s">
        <v>6</v>
      </c>
      <c r="B11" s="26" t="s">
        <v>39</v>
      </c>
      <c r="C11" s="26" t="s">
        <v>40</v>
      </c>
      <c r="D11" s="26" t="s">
        <v>83</v>
      </c>
      <c r="E11" s="26" t="s">
        <v>132</v>
      </c>
      <c r="F11" s="27" t="s">
        <v>141</v>
      </c>
      <c r="G11" s="28" t="s">
        <v>143</v>
      </c>
      <c r="H11" s="29" t="s">
        <v>145</v>
      </c>
      <c r="I11" s="30" t="s">
        <v>151</v>
      </c>
      <c r="J11" s="31" t="s">
        <v>154</v>
      </c>
      <c r="K11" s="29" t="s">
        <v>142</v>
      </c>
      <c r="L11" s="31" t="s">
        <v>154</v>
      </c>
      <c r="M11" s="8"/>
      <c r="P11" s="6" t="s">
        <v>157</v>
      </c>
      <c r="Q11" s="6" t="s">
        <v>158</v>
      </c>
      <c r="R11" s="6" t="s">
        <v>162</v>
      </c>
      <c r="S11" s="6" t="s">
        <v>163</v>
      </c>
      <c r="T11" s="6" t="s">
        <v>164</v>
      </c>
      <c r="U11" s="6" t="s">
        <v>165</v>
      </c>
      <c r="V11" s="6" t="s">
        <v>166</v>
      </c>
      <c r="W11" s="6" t="s">
        <v>167</v>
      </c>
      <c r="X11" s="6" t="s">
        <v>168</v>
      </c>
    </row>
    <row r="12" spans="1:37" ht="12.75">
      <c r="A12" s="38"/>
      <c r="B12" s="32"/>
      <c r="C12" s="33" t="s">
        <v>17</v>
      </c>
      <c r="D12" s="50" t="s">
        <v>84</v>
      </c>
      <c r="E12" s="51"/>
      <c r="F12" s="51"/>
      <c r="G12" s="51"/>
      <c r="H12" s="34">
        <f>SUM(H13:H17)</f>
        <v>0</v>
      </c>
      <c r="I12" s="34">
        <f>SUM(I13:I17)</f>
        <v>0</v>
      </c>
      <c r="J12" s="34">
        <f>H12+I12</f>
        <v>0</v>
      </c>
      <c r="K12" s="35"/>
      <c r="L12" s="39">
        <f>SUM(L13:L17)</f>
        <v>0.08370000000000001</v>
      </c>
      <c r="P12" s="10">
        <f>IF(Q12="PR",J12,SUM(O13:O17))</f>
        <v>0</v>
      </c>
      <c r="Q12" s="6" t="s">
        <v>159</v>
      </c>
      <c r="R12" s="10">
        <f>IF(Q12="HS",H12,0)</f>
        <v>0</v>
      </c>
      <c r="S12" s="10">
        <f>IF(Q12="HS",I12-P12,0)</f>
        <v>0</v>
      </c>
      <c r="T12" s="10">
        <f>IF(Q12="PS",H12,0)</f>
        <v>0</v>
      </c>
      <c r="U12" s="10">
        <f>IF(Q12="PS",I12-P12,0)</f>
        <v>0</v>
      </c>
      <c r="V12" s="10">
        <f>IF(Q12="MP",H12,0)</f>
        <v>0</v>
      </c>
      <c r="W12" s="10">
        <f>IF(Q12="MP",I12-P12,0)</f>
        <v>0</v>
      </c>
      <c r="X12" s="10">
        <f>IF(Q12="OM",H12,0)</f>
        <v>0</v>
      </c>
      <c r="Y12" s="6"/>
      <c r="AI12" s="10">
        <f>SUM(Z13:Z17)</f>
        <v>0</v>
      </c>
      <c r="AJ12" s="10">
        <f>SUM(AA13:AA17)</f>
        <v>0</v>
      </c>
      <c r="AK12" s="10">
        <f>SUM(AB13:AB17)</f>
        <v>0</v>
      </c>
    </row>
    <row r="13" spans="1:32" ht="12.75">
      <c r="A13" s="40" t="s">
        <v>7</v>
      </c>
      <c r="B13" s="36"/>
      <c r="C13" s="36" t="s">
        <v>41</v>
      </c>
      <c r="D13" s="36" t="s">
        <v>85</v>
      </c>
      <c r="E13" s="36" t="s">
        <v>133</v>
      </c>
      <c r="F13" s="37">
        <v>10</v>
      </c>
      <c r="G13" s="37"/>
      <c r="H13" s="37">
        <f>ROUND(F13*AE13,2)</f>
        <v>0</v>
      </c>
      <c r="I13" s="37">
        <f>J13-H13</f>
        <v>0</v>
      </c>
      <c r="J13" s="37">
        <f>ROUND(F13*G13,2)</f>
        <v>0</v>
      </c>
      <c r="K13" s="37">
        <v>0.00837</v>
      </c>
      <c r="L13" s="41">
        <f>F13*K13</f>
        <v>0.08370000000000001</v>
      </c>
      <c r="N13" s="9" t="s">
        <v>7</v>
      </c>
      <c r="O13" s="4">
        <f>IF(N13="5",I13,0)</f>
        <v>0</v>
      </c>
      <c r="Z13" s="4">
        <f>IF(AD13=0,J13,0)</f>
        <v>0</v>
      </c>
      <c r="AA13" s="4">
        <f>IF(AD13=9,J13,0)</f>
        <v>0</v>
      </c>
      <c r="AB13" s="4">
        <f>IF(AD13=19,J13,0)</f>
        <v>0</v>
      </c>
      <c r="AD13" s="4">
        <v>19</v>
      </c>
      <c r="AE13" s="4">
        <f>G13*0.464437306412757</f>
        <v>0</v>
      </c>
      <c r="AF13" s="4">
        <f>G13*(1-0.464437306412757)</f>
        <v>0</v>
      </c>
    </row>
    <row r="14" spans="1:32" ht="12.75">
      <c r="A14" s="40" t="s">
        <v>8</v>
      </c>
      <c r="B14" s="36"/>
      <c r="C14" s="36" t="s">
        <v>42</v>
      </c>
      <c r="D14" s="36" t="s">
        <v>86</v>
      </c>
      <c r="E14" s="36" t="s">
        <v>134</v>
      </c>
      <c r="F14" s="37">
        <v>50</v>
      </c>
      <c r="G14" s="37"/>
      <c r="H14" s="37">
        <f>ROUND(F14*AE14,2)</f>
        <v>0</v>
      </c>
      <c r="I14" s="37">
        <f>J14-H14</f>
        <v>0</v>
      </c>
      <c r="J14" s="37">
        <f>ROUND(F14*G14,2)</f>
        <v>0</v>
      </c>
      <c r="K14" s="37">
        <v>0</v>
      </c>
      <c r="L14" s="41">
        <f>F14*K14</f>
        <v>0</v>
      </c>
      <c r="N14" s="9" t="s">
        <v>7</v>
      </c>
      <c r="O14" s="4">
        <f>IF(N14="5",I14,0)</f>
        <v>0</v>
      </c>
      <c r="Z14" s="4">
        <f>IF(AD14=0,J14,0)</f>
        <v>0</v>
      </c>
      <c r="AA14" s="4">
        <f>IF(AD14=9,J14,0)</f>
        <v>0</v>
      </c>
      <c r="AB14" s="4">
        <f>IF(AD14=19,J14,0)</f>
        <v>0</v>
      </c>
      <c r="AD14" s="4">
        <v>19</v>
      </c>
      <c r="AE14" s="4">
        <f>G14*0</f>
        <v>0</v>
      </c>
      <c r="AF14" s="4">
        <f>G14*(1-0)</f>
        <v>0</v>
      </c>
    </row>
    <row r="15" spans="1:32" ht="12.75">
      <c r="A15" s="40" t="s">
        <v>9</v>
      </c>
      <c r="B15" s="36"/>
      <c r="C15" s="36" t="s">
        <v>43</v>
      </c>
      <c r="D15" s="36" t="s">
        <v>87</v>
      </c>
      <c r="E15" s="36" t="s">
        <v>135</v>
      </c>
      <c r="F15" s="37">
        <v>4.13</v>
      </c>
      <c r="G15" s="37"/>
      <c r="H15" s="37">
        <f>ROUND(F15*AE15,2)</f>
        <v>0</v>
      </c>
      <c r="I15" s="37">
        <f>J15-H15</f>
        <v>0</v>
      </c>
      <c r="J15" s="37">
        <f>ROUND(F15*G15,2)</f>
        <v>0</v>
      </c>
      <c r="K15" s="37">
        <v>0</v>
      </c>
      <c r="L15" s="41">
        <f>F15*K15</f>
        <v>0</v>
      </c>
      <c r="N15" s="9" t="s">
        <v>7</v>
      </c>
      <c r="O15" s="4">
        <f>IF(N15="5",I15,0)</f>
        <v>0</v>
      </c>
      <c r="Z15" s="4">
        <f>IF(AD15=0,J15,0)</f>
        <v>0</v>
      </c>
      <c r="AA15" s="4">
        <f>IF(AD15=9,J15,0)</f>
        <v>0</v>
      </c>
      <c r="AB15" s="4">
        <f>IF(AD15=19,J15,0)</f>
        <v>0</v>
      </c>
      <c r="AD15" s="4">
        <v>19</v>
      </c>
      <c r="AE15" s="4">
        <f>G15*0</f>
        <v>0</v>
      </c>
      <c r="AF15" s="4">
        <f>G15*(1-0)</f>
        <v>0</v>
      </c>
    </row>
    <row r="16" spans="1:32" ht="12.75">
      <c r="A16" s="40" t="s">
        <v>10</v>
      </c>
      <c r="B16" s="36"/>
      <c r="C16" s="36" t="s">
        <v>44</v>
      </c>
      <c r="D16" s="36" t="s">
        <v>88</v>
      </c>
      <c r="E16" s="36" t="s">
        <v>135</v>
      </c>
      <c r="F16" s="37">
        <v>14.3</v>
      </c>
      <c r="G16" s="37"/>
      <c r="H16" s="37">
        <f>ROUND(F16*AE16,2)</f>
        <v>0</v>
      </c>
      <c r="I16" s="37">
        <f>J16-H16</f>
        <v>0</v>
      </c>
      <c r="J16" s="37">
        <f>ROUND(F16*G16,2)</f>
        <v>0</v>
      </c>
      <c r="K16" s="37">
        <v>0</v>
      </c>
      <c r="L16" s="41">
        <f>F16*K16</f>
        <v>0</v>
      </c>
      <c r="N16" s="9" t="s">
        <v>7</v>
      </c>
      <c r="O16" s="4">
        <f>IF(N16="5",I16,0)</f>
        <v>0</v>
      </c>
      <c r="Z16" s="4">
        <f>IF(AD16=0,J16,0)</f>
        <v>0</v>
      </c>
      <c r="AA16" s="4">
        <f>IF(AD16=9,J16,0)</f>
        <v>0</v>
      </c>
      <c r="AB16" s="4">
        <f>IF(AD16=19,J16,0)</f>
        <v>0</v>
      </c>
      <c r="AD16" s="4">
        <v>19</v>
      </c>
      <c r="AE16" s="4">
        <f>G16*0</f>
        <v>0</v>
      </c>
      <c r="AF16" s="4">
        <f>G16*(1-0)</f>
        <v>0</v>
      </c>
    </row>
    <row r="17" spans="1:32" ht="12.75">
      <c r="A17" s="40" t="s">
        <v>11</v>
      </c>
      <c r="B17" s="36"/>
      <c r="C17" s="36" t="s">
        <v>45</v>
      </c>
      <c r="D17" s="36" t="s">
        <v>89</v>
      </c>
      <c r="E17" s="36" t="s">
        <v>135</v>
      </c>
      <c r="F17" s="37">
        <v>14.3</v>
      </c>
      <c r="G17" s="37"/>
      <c r="H17" s="37">
        <f>ROUND(F17*AE17,2)</f>
        <v>0</v>
      </c>
      <c r="I17" s="37">
        <f>J17-H17</f>
        <v>0</v>
      </c>
      <c r="J17" s="37">
        <f>ROUND(F17*G17,2)</f>
        <v>0</v>
      </c>
      <c r="K17" s="37">
        <v>0</v>
      </c>
      <c r="L17" s="41">
        <f>F17*K17</f>
        <v>0</v>
      </c>
      <c r="N17" s="9" t="s">
        <v>7</v>
      </c>
      <c r="O17" s="4">
        <f>IF(N17="5",I17,0)</f>
        <v>0</v>
      </c>
      <c r="Z17" s="4">
        <f>IF(AD17=0,J17,0)</f>
        <v>0</v>
      </c>
      <c r="AA17" s="4">
        <f>IF(AD17=9,J17,0)</f>
        <v>0</v>
      </c>
      <c r="AB17" s="4">
        <f>IF(AD17=19,J17,0)</f>
        <v>0</v>
      </c>
      <c r="AD17" s="4">
        <v>19</v>
      </c>
      <c r="AE17" s="4">
        <f>G17*0</f>
        <v>0</v>
      </c>
      <c r="AF17" s="4">
        <f>G17*(1-0)</f>
        <v>0</v>
      </c>
    </row>
    <row r="18" spans="1:37" ht="12.75">
      <c r="A18" s="38"/>
      <c r="B18" s="32"/>
      <c r="C18" s="33" t="s">
        <v>18</v>
      </c>
      <c r="D18" s="50" t="s">
        <v>90</v>
      </c>
      <c r="E18" s="51"/>
      <c r="F18" s="51"/>
      <c r="G18" s="51"/>
      <c r="H18" s="34">
        <f>SUM(H19:H19)</f>
        <v>0</v>
      </c>
      <c r="I18" s="34">
        <f>SUM(I19:I19)</f>
        <v>0</v>
      </c>
      <c r="J18" s="34">
        <f>H18+I18</f>
        <v>0</v>
      </c>
      <c r="K18" s="35"/>
      <c r="L18" s="39">
        <f>SUM(L19:L19)</f>
        <v>0</v>
      </c>
      <c r="P18" s="10">
        <f>IF(Q18="PR",J18,SUM(O19:O19))</f>
        <v>0</v>
      </c>
      <c r="Q18" s="6" t="s">
        <v>159</v>
      </c>
      <c r="R18" s="10">
        <f>IF(Q18="HS",H18,0)</f>
        <v>0</v>
      </c>
      <c r="S18" s="10">
        <f>IF(Q18="HS",I18-P18,0)</f>
        <v>0</v>
      </c>
      <c r="T18" s="10">
        <f>IF(Q18="PS",H18,0)</f>
        <v>0</v>
      </c>
      <c r="U18" s="10">
        <f>IF(Q18="PS",I18-P18,0)</f>
        <v>0</v>
      </c>
      <c r="V18" s="10">
        <f>IF(Q18="MP",H18,0)</f>
        <v>0</v>
      </c>
      <c r="W18" s="10">
        <f>IF(Q18="MP",I18-P18,0)</f>
        <v>0</v>
      </c>
      <c r="X18" s="10">
        <f>IF(Q18="OM",H18,0)</f>
        <v>0</v>
      </c>
      <c r="Y18" s="6"/>
      <c r="AI18" s="10">
        <f>SUM(Z19:Z19)</f>
        <v>0</v>
      </c>
      <c r="AJ18" s="10">
        <f>SUM(AA19:AA19)</f>
        <v>0</v>
      </c>
      <c r="AK18" s="10">
        <f>SUM(AB19:AB19)</f>
        <v>0</v>
      </c>
    </row>
    <row r="19" spans="1:32" ht="12.75">
      <c r="A19" s="40" t="s">
        <v>12</v>
      </c>
      <c r="B19" s="36"/>
      <c r="C19" s="36" t="s">
        <v>46</v>
      </c>
      <c r="D19" s="36" t="s">
        <v>91</v>
      </c>
      <c r="E19" s="36" t="s">
        <v>135</v>
      </c>
      <c r="F19" s="37">
        <v>12.8</v>
      </c>
      <c r="G19" s="37"/>
      <c r="H19" s="37">
        <f>ROUND(F19*AE19,2)</f>
        <v>0</v>
      </c>
      <c r="I19" s="37">
        <f>J19-H19</f>
        <v>0</v>
      </c>
      <c r="J19" s="37">
        <f>ROUND(F19*G19,2)</f>
        <v>0</v>
      </c>
      <c r="K19" s="37">
        <v>0</v>
      </c>
      <c r="L19" s="41">
        <f>F19*K19</f>
        <v>0</v>
      </c>
      <c r="N19" s="9" t="s">
        <v>7</v>
      </c>
      <c r="O19" s="4">
        <f>IF(N19="5",I19,0)</f>
        <v>0</v>
      </c>
      <c r="Z19" s="4">
        <f>IF(AD19=0,J19,0)</f>
        <v>0</v>
      </c>
      <c r="AA19" s="4">
        <f>IF(AD19=9,J19,0)</f>
        <v>0</v>
      </c>
      <c r="AB19" s="4">
        <f>IF(AD19=19,J19,0)</f>
        <v>0</v>
      </c>
      <c r="AD19" s="4">
        <v>19</v>
      </c>
      <c r="AE19" s="4">
        <f>G19*0</f>
        <v>0</v>
      </c>
      <c r="AF19" s="4">
        <f>G19*(1-0)</f>
        <v>0</v>
      </c>
    </row>
    <row r="20" spans="1:37" ht="12.75">
      <c r="A20" s="38"/>
      <c r="B20" s="32"/>
      <c r="C20" s="33" t="s">
        <v>19</v>
      </c>
      <c r="D20" s="50" t="s">
        <v>92</v>
      </c>
      <c r="E20" s="51"/>
      <c r="F20" s="51"/>
      <c r="G20" s="51"/>
      <c r="H20" s="34">
        <f>SUM(H21:H22)</f>
        <v>0</v>
      </c>
      <c r="I20" s="34">
        <f>SUM(I21:I22)</f>
        <v>0</v>
      </c>
      <c r="J20" s="34">
        <f>H20+I20</f>
        <v>0</v>
      </c>
      <c r="K20" s="35"/>
      <c r="L20" s="39">
        <f>SUM(L21:L22)</f>
        <v>0</v>
      </c>
      <c r="P20" s="10">
        <f>IF(Q20="PR",J20,SUM(O21:O22))</f>
        <v>0</v>
      </c>
      <c r="Q20" s="6" t="s">
        <v>159</v>
      </c>
      <c r="R20" s="10">
        <f>IF(Q20="HS",H20,0)</f>
        <v>0</v>
      </c>
      <c r="S20" s="10">
        <f>IF(Q20="HS",I20-P20,0)</f>
        <v>0</v>
      </c>
      <c r="T20" s="10">
        <f>IF(Q20="PS",H20,0)</f>
        <v>0</v>
      </c>
      <c r="U20" s="10">
        <f>IF(Q20="PS",I20-P20,0)</f>
        <v>0</v>
      </c>
      <c r="V20" s="10">
        <f>IF(Q20="MP",H20,0)</f>
        <v>0</v>
      </c>
      <c r="W20" s="10">
        <f>IF(Q20="MP",I20-P20,0)</f>
        <v>0</v>
      </c>
      <c r="X20" s="10">
        <f>IF(Q20="OM",H20,0)</f>
        <v>0</v>
      </c>
      <c r="Y20" s="6"/>
      <c r="AI20" s="10">
        <f>SUM(Z21:Z22)</f>
        <v>0</v>
      </c>
      <c r="AJ20" s="10">
        <f>SUM(AA21:AA22)</f>
        <v>0</v>
      </c>
      <c r="AK20" s="10">
        <f>SUM(AB21:AB22)</f>
        <v>0</v>
      </c>
    </row>
    <row r="21" spans="1:32" ht="12.75">
      <c r="A21" s="40" t="s">
        <v>13</v>
      </c>
      <c r="B21" s="36"/>
      <c r="C21" s="36" t="s">
        <v>47</v>
      </c>
      <c r="D21" s="36" t="s">
        <v>93</v>
      </c>
      <c r="E21" s="36" t="s">
        <v>135</v>
      </c>
      <c r="F21" s="37">
        <v>51</v>
      </c>
      <c r="G21" s="37"/>
      <c r="H21" s="37">
        <f>ROUND(F21*AE21,2)</f>
        <v>0</v>
      </c>
      <c r="I21" s="37">
        <f>J21-H21</f>
        <v>0</v>
      </c>
      <c r="J21" s="37">
        <f>ROUND(F21*G21,2)</f>
        <v>0</v>
      </c>
      <c r="K21" s="37">
        <v>0</v>
      </c>
      <c r="L21" s="41">
        <f>F21*K21</f>
        <v>0</v>
      </c>
      <c r="N21" s="9" t="s">
        <v>7</v>
      </c>
      <c r="O21" s="4">
        <f>IF(N21="5",I21,0)</f>
        <v>0</v>
      </c>
      <c r="Z21" s="4">
        <f>IF(AD21=0,J21,0)</f>
        <v>0</v>
      </c>
      <c r="AA21" s="4">
        <f>IF(AD21=9,J21,0)</f>
        <v>0</v>
      </c>
      <c r="AB21" s="4">
        <f>IF(AD21=19,J21,0)</f>
        <v>0</v>
      </c>
      <c r="AD21" s="4">
        <v>19</v>
      </c>
      <c r="AE21" s="4">
        <f>G21*0</f>
        <v>0</v>
      </c>
      <c r="AF21" s="4">
        <f>G21*(1-0)</f>
        <v>0</v>
      </c>
    </row>
    <row r="22" spans="1:32" ht="12.75">
      <c r="A22" s="40" t="s">
        <v>14</v>
      </c>
      <c r="B22" s="36"/>
      <c r="C22" s="36" t="s">
        <v>48</v>
      </c>
      <c r="D22" s="36" t="s">
        <v>94</v>
      </c>
      <c r="E22" s="36" t="s">
        <v>135</v>
      </c>
      <c r="F22" s="37">
        <v>8</v>
      </c>
      <c r="G22" s="37"/>
      <c r="H22" s="37">
        <f>ROUND(F22*AE22,2)</f>
        <v>0</v>
      </c>
      <c r="I22" s="37">
        <f>J22-H22</f>
        <v>0</v>
      </c>
      <c r="J22" s="37">
        <f>ROUND(F22*G22,2)</f>
        <v>0</v>
      </c>
      <c r="K22" s="37">
        <v>0</v>
      </c>
      <c r="L22" s="41">
        <f>F22*K22</f>
        <v>0</v>
      </c>
      <c r="N22" s="9" t="s">
        <v>7</v>
      </c>
      <c r="O22" s="4">
        <f>IF(N22="5",I22,0)</f>
        <v>0</v>
      </c>
      <c r="Z22" s="4">
        <f>IF(AD22=0,J22,0)</f>
        <v>0</v>
      </c>
      <c r="AA22" s="4">
        <f>IF(AD22=9,J22,0)</f>
        <v>0</v>
      </c>
      <c r="AB22" s="4">
        <f>IF(AD22=19,J22,0)</f>
        <v>0</v>
      </c>
      <c r="AD22" s="4">
        <v>19</v>
      </c>
      <c r="AE22" s="4">
        <f>G22*0</f>
        <v>0</v>
      </c>
      <c r="AF22" s="4">
        <f>G22*(1-0)</f>
        <v>0</v>
      </c>
    </row>
    <row r="23" spans="1:37" ht="12.75">
      <c r="A23" s="38"/>
      <c r="B23" s="32"/>
      <c r="C23" s="33" t="s">
        <v>22</v>
      </c>
      <c r="D23" s="50" t="s">
        <v>95</v>
      </c>
      <c r="E23" s="51"/>
      <c r="F23" s="51"/>
      <c r="G23" s="51"/>
      <c r="H23" s="34">
        <f>SUM(H24:H26)</f>
        <v>0</v>
      </c>
      <c r="I23" s="34">
        <f>SUM(I24:I26)</f>
        <v>0</v>
      </c>
      <c r="J23" s="34">
        <f>H23+I23</f>
        <v>0</v>
      </c>
      <c r="K23" s="35"/>
      <c r="L23" s="39">
        <f>SUM(L24:L26)</f>
        <v>0</v>
      </c>
      <c r="P23" s="10">
        <f>IF(Q23="PR",J23,SUM(O24:O26))</f>
        <v>0</v>
      </c>
      <c r="Q23" s="6" t="s">
        <v>159</v>
      </c>
      <c r="R23" s="10">
        <f>IF(Q23="HS",H23,0)</f>
        <v>0</v>
      </c>
      <c r="S23" s="10">
        <f>IF(Q23="HS",I23-P23,0)</f>
        <v>0</v>
      </c>
      <c r="T23" s="10">
        <f>IF(Q23="PS",H23,0)</f>
        <v>0</v>
      </c>
      <c r="U23" s="10">
        <f>IF(Q23="PS",I23-P23,0)</f>
        <v>0</v>
      </c>
      <c r="V23" s="10">
        <f>IF(Q23="MP",H23,0)</f>
        <v>0</v>
      </c>
      <c r="W23" s="10">
        <f>IF(Q23="MP",I23-P23,0)</f>
        <v>0</v>
      </c>
      <c r="X23" s="10">
        <f>IF(Q23="OM",H23,0)</f>
        <v>0</v>
      </c>
      <c r="Y23" s="6"/>
      <c r="AI23" s="10">
        <f>SUM(Z24:Z26)</f>
        <v>0</v>
      </c>
      <c r="AJ23" s="10">
        <f>SUM(AA24:AA26)</f>
        <v>0</v>
      </c>
      <c r="AK23" s="10">
        <f>SUM(AB24:AB26)</f>
        <v>0</v>
      </c>
    </row>
    <row r="24" spans="1:32" ht="12.75">
      <c r="A24" s="40" t="s">
        <v>15</v>
      </c>
      <c r="B24" s="36"/>
      <c r="C24" s="36" t="s">
        <v>49</v>
      </c>
      <c r="D24" s="36" t="s">
        <v>96</v>
      </c>
      <c r="E24" s="36" t="s">
        <v>135</v>
      </c>
      <c r="F24" s="37">
        <v>59</v>
      </c>
      <c r="G24" s="37"/>
      <c r="H24" s="37">
        <f>ROUND(F24*AE24,2)</f>
        <v>0</v>
      </c>
      <c r="I24" s="37">
        <f>J24-H24</f>
        <v>0</v>
      </c>
      <c r="J24" s="37">
        <f>ROUND(F24*G24,2)</f>
        <v>0</v>
      </c>
      <c r="K24" s="37">
        <v>0</v>
      </c>
      <c r="L24" s="41">
        <f>F24*K24</f>
        <v>0</v>
      </c>
      <c r="N24" s="9" t="s">
        <v>7</v>
      </c>
      <c r="O24" s="4">
        <f>IF(N24="5",I24,0)</f>
        <v>0</v>
      </c>
      <c r="Z24" s="4">
        <f>IF(AD24=0,J24,0)</f>
        <v>0</v>
      </c>
      <c r="AA24" s="4">
        <f>IF(AD24=9,J24,0)</f>
        <v>0</v>
      </c>
      <c r="AB24" s="4">
        <f>IF(AD24=19,J24,0)</f>
        <v>0</v>
      </c>
      <c r="AD24" s="4">
        <v>19</v>
      </c>
      <c r="AE24" s="4">
        <f>G24*0</f>
        <v>0</v>
      </c>
      <c r="AF24" s="4">
        <f>G24*(1-0)</f>
        <v>0</v>
      </c>
    </row>
    <row r="25" spans="1:32" ht="12.75">
      <c r="A25" s="40" t="s">
        <v>16</v>
      </c>
      <c r="B25" s="36"/>
      <c r="C25" s="36" t="s">
        <v>50</v>
      </c>
      <c r="D25" s="36" t="s">
        <v>97</v>
      </c>
      <c r="E25" s="36" t="s">
        <v>135</v>
      </c>
      <c r="F25" s="37">
        <v>25.5</v>
      </c>
      <c r="G25" s="37"/>
      <c r="H25" s="37">
        <f>ROUND(F25*AE25,2)</f>
        <v>0</v>
      </c>
      <c r="I25" s="37">
        <f>J25-H25</f>
        <v>0</v>
      </c>
      <c r="J25" s="37">
        <f>ROUND(F25*G25,2)</f>
        <v>0</v>
      </c>
      <c r="K25" s="37">
        <v>0</v>
      </c>
      <c r="L25" s="41">
        <f>F25*K25</f>
        <v>0</v>
      </c>
      <c r="N25" s="9" t="s">
        <v>7</v>
      </c>
      <c r="O25" s="4">
        <f>IF(N25="5",I25,0)</f>
        <v>0</v>
      </c>
      <c r="Z25" s="4">
        <f>IF(AD25=0,J25,0)</f>
        <v>0</v>
      </c>
      <c r="AA25" s="4">
        <f>IF(AD25=9,J25,0)</f>
        <v>0</v>
      </c>
      <c r="AB25" s="4">
        <f>IF(AD25=19,J25,0)</f>
        <v>0</v>
      </c>
      <c r="AD25" s="4">
        <v>19</v>
      </c>
      <c r="AE25" s="4">
        <f>G25*0</f>
        <v>0</v>
      </c>
      <c r="AF25" s="4">
        <f>G25*(1-0)</f>
        <v>0</v>
      </c>
    </row>
    <row r="26" spans="1:32" ht="12.75">
      <c r="A26" s="40" t="s">
        <v>17</v>
      </c>
      <c r="B26" s="36"/>
      <c r="C26" s="36" t="s">
        <v>51</v>
      </c>
      <c r="D26" s="36" t="s">
        <v>98</v>
      </c>
      <c r="E26" s="36" t="s">
        <v>135</v>
      </c>
      <c r="F26" s="37">
        <v>12.7</v>
      </c>
      <c r="G26" s="37"/>
      <c r="H26" s="37">
        <f>ROUND(F26*AE26,2)</f>
        <v>0</v>
      </c>
      <c r="I26" s="37">
        <f>J26-H26</f>
        <v>0</v>
      </c>
      <c r="J26" s="37">
        <f>ROUND(F26*G26,2)</f>
        <v>0</v>
      </c>
      <c r="K26" s="37">
        <v>0</v>
      </c>
      <c r="L26" s="41">
        <f>F26*K26</f>
        <v>0</v>
      </c>
      <c r="N26" s="9" t="s">
        <v>7</v>
      </c>
      <c r="O26" s="4">
        <f>IF(N26="5",I26,0)</f>
        <v>0</v>
      </c>
      <c r="Z26" s="4">
        <f>IF(AD26=0,J26,0)</f>
        <v>0</v>
      </c>
      <c r="AA26" s="4">
        <f>IF(AD26=9,J26,0)</f>
        <v>0</v>
      </c>
      <c r="AB26" s="4">
        <f>IF(AD26=19,J26,0)</f>
        <v>0</v>
      </c>
      <c r="AD26" s="4">
        <v>19</v>
      </c>
      <c r="AE26" s="4">
        <f>G26*0</f>
        <v>0</v>
      </c>
      <c r="AF26" s="4">
        <f>G26*(1-0)</f>
        <v>0</v>
      </c>
    </row>
    <row r="27" spans="1:37" ht="12.75">
      <c r="A27" s="38"/>
      <c r="B27" s="32"/>
      <c r="C27" s="33" t="s">
        <v>23</v>
      </c>
      <c r="D27" s="50" t="s">
        <v>99</v>
      </c>
      <c r="E27" s="51"/>
      <c r="F27" s="51"/>
      <c r="G27" s="51"/>
      <c r="H27" s="34">
        <f>SUM(H28:H30)</f>
        <v>0</v>
      </c>
      <c r="I27" s="34">
        <f>SUM(I28:I30)</f>
        <v>0</v>
      </c>
      <c r="J27" s="34">
        <f>H27+I27</f>
        <v>0</v>
      </c>
      <c r="K27" s="35"/>
      <c r="L27" s="39">
        <f>SUM(L28:L30)</f>
        <v>0</v>
      </c>
      <c r="P27" s="10">
        <f>IF(Q27="PR",J27,SUM(O28:O30))</f>
        <v>0</v>
      </c>
      <c r="Q27" s="6" t="s">
        <v>159</v>
      </c>
      <c r="R27" s="10">
        <f>IF(Q27="HS",H27,0)</f>
        <v>0</v>
      </c>
      <c r="S27" s="10">
        <f>IF(Q27="HS",I27-P27,0)</f>
        <v>0</v>
      </c>
      <c r="T27" s="10">
        <f>IF(Q27="PS",H27,0)</f>
        <v>0</v>
      </c>
      <c r="U27" s="10">
        <f>IF(Q27="PS",I27-P27,0)</f>
        <v>0</v>
      </c>
      <c r="V27" s="10">
        <f>IF(Q27="MP",H27,0)</f>
        <v>0</v>
      </c>
      <c r="W27" s="10">
        <f>IF(Q27="MP",I27-P27,0)</f>
        <v>0</v>
      </c>
      <c r="X27" s="10">
        <f>IF(Q27="OM",H27,0)</f>
        <v>0</v>
      </c>
      <c r="Y27" s="6"/>
      <c r="AI27" s="10">
        <f>SUM(Z28:Z30)</f>
        <v>0</v>
      </c>
      <c r="AJ27" s="10">
        <f>SUM(AA28:AA30)</f>
        <v>0</v>
      </c>
      <c r="AK27" s="10">
        <f>SUM(AB28:AB30)</f>
        <v>0</v>
      </c>
    </row>
    <row r="28" spans="1:32" ht="12.75">
      <c r="A28" s="40" t="s">
        <v>18</v>
      </c>
      <c r="B28" s="36"/>
      <c r="C28" s="36" t="s">
        <v>52</v>
      </c>
      <c r="D28" s="36" t="s">
        <v>100</v>
      </c>
      <c r="E28" s="36" t="s">
        <v>135</v>
      </c>
      <c r="F28" s="37">
        <v>33</v>
      </c>
      <c r="G28" s="37"/>
      <c r="H28" s="37">
        <f>ROUND(F28*AE28,2)</f>
        <v>0</v>
      </c>
      <c r="I28" s="37">
        <f>J28-H28</f>
        <v>0</v>
      </c>
      <c r="J28" s="37">
        <f>ROUND(F28*G28,2)</f>
        <v>0</v>
      </c>
      <c r="K28" s="37">
        <v>0</v>
      </c>
      <c r="L28" s="41">
        <f>F28*K28</f>
        <v>0</v>
      </c>
      <c r="N28" s="9" t="s">
        <v>7</v>
      </c>
      <c r="O28" s="4">
        <f>IF(N28="5",I28,0)</f>
        <v>0</v>
      </c>
      <c r="Z28" s="4">
        <f>IF(AD28=0,J28,0)</f>
        <v>0</v>
      </c>
      <c r="AA28" s="4">
        <f>IF(AD28=9,J28,0)</f>
        <v>0</v>
      </c>
      <c r="AB28" s="4">
        <f>IF(AD28=19,J28,0)</f>
        <v>0</v>
      </c>
      <c r="AD28" s="4">
        <v>19</v>
      </c>
      <c r="AE28" s="4">
        <f>G28*0</f>
        <v>0</v>
      </c>
      <c r="AF28" s="4">
        <f>G28*(1-0)</f>
        <v>0</v>
      </c>
    </row>
    <row r="29" spans="1:32" ht="12.75">
      <c r="A29" s="40" t="s">
        <v>19</v>
      </c>
      <c r="B29" s="36"/>
      <c r="C29" s="36" t="s">
        <v>53</v>
      </c>
      <c r="D29" s="36" t="s">
        <v>101</v>
      </c>
      <c r="E29" s="36" t="s">
        <v>135</v>
      </c>
      <c r="F29" s="37">
        <v>13.3</v>
      </c>
      <c r="G29" s="37"/>
      <c r="H29" s="37">
        <f>ROUND(F29*AE29,2)</f>
        <v>0</v>
      </c>
      <c r="I29" s="37">
        <f>J29-H29</f>
        <v>0</v>
      </c>
      <c r="J29" s="37">
        <f>ROUND(F29*G29,2)</f>
        <v>0</v>
      </c>
      <c r="K29" s="37">
        <v>0</v>
      </c>
      <c r="L29" s="41">
        <f>F29*K29</f>
        <v>0</v>
      </c>
      <c r="N29" s="9" t="s">
        <v>7</v>
      </c>
      <c r="O29" s="4">
        <f>IF(N29="5",I29,0)</f>
        <v>0</v>
      </c>
      <c r="Z29" s="4">
        <f>IF(AD29=0,J29,0)</f>
        <v>0</v>
      </c>
      <c r="AA29" s="4">
        <f>IF(AD29=9,J29,0)</f>
        <v>0</v>
      </c>
      <c r="AB29" s="4">
        <f>IF(AD29=19,J29,0)</f>
        <v>0</v>
      </c>
      <c r="AD29" s="4">
        <v>19</v>
      </c>
      <c r="AE29" s="4">
        <f>G29*0</f>
        <v>0</v>
      </c>
      <c r="AF29" s="4">
        <f>G29*(1-0)</f>
        <v>0</v>
      </c>
    </row>
    <row r="30" spans="1:32" ht="12.75">
      <c r="A30" s="40" t="s">
        <v>20</v>
      </c>
      <c r="B30" s="36"/>
      <c r="C30" s="36" t="s">
        <v>54</v>
      </c>
      <c r="D30" s="36" t="s">
        <v>102</v>
      </c>
      <c r="E30" s="36" t="s">
        <v>135</v>
      </c>
      <c r="F30" s="37">
        <v>13.3</v>
      </c>
      <c r="G30" s="37"/>
      <c r="H30" s="37">
        <f>ROUND(F30*AE30,2)</f>
        <v>0</v>
      </c>
      <c r="I30" s="37">
        <f>J30-H30</f>
        <v>0</v>
      </c>
      <c r="J30" s="37">
        <f>ROUND(F30*G30,2)</f>
        <v>0</v>
      </c>
      <c r="K30" s="37">
        <v>0</v>
      </c>
      <c r="L30" s="41">
        <f>F30*K30</f>
        <v>0</v>
      </c>
      <c r="N30" s="9" t="s">
        <v>7</v>
      </c>
      <c r="O30" s="4">
        <f>IF(N30="5",I30,0)</f>
        <v>0</v>
      </c>
      <c r="Z30" s="4">
        <f>IF(AD30=0,J30,0)</f>
        <v>0</v>
      </c>
      <c r="AA30" s="4">
        <f>IF(AD30=9,J30,0)</f>
        <v>0</v>
      </c>
      <c r="AB30" s="4">
        <f>IF(AD30=19,J30,0)</f>
        <v>0</v>
      </c>
      <c r="AD30" s="4">
        <v>19</v>
      </c>
      <c r="AE30" s="4">
        <f>G30*0</f>
        <v>0</v>
      </c>
      <c r="AF30" s="4">
        <f>G30*(1-0)</f>
        <v>0</v>
      </c>
    </row>
    <row r="31" spans="1:37" ht="12.75">
      <c r="A31" s="38"/>
      <c r="B31" s="32"/>
      <c r="C31" s="33" t="s">
        <v>55</v>
      </c>
      <c r="D31" s="50" t="s">
        <v>103</v>
      </c>
      <c r="E31" s="51"/>
      <c r="F31" s="51"/>
      <c r="G31" s="51"/>
      <c r="H31" s="34">
        <f>SUM(H32:H35)</f>
        <v>0</v>
      </c>
      <c r="I31" s="34">
        <f>SUM(I32:I35)</f>
        <v>0</v>
      </c>
      <c r="J31" s="34">
        <f>H31+I31</f>
        <v>0</v>
      </c>
      <c r="K31" s="35"/>
      <c r="L31" s="39">
        <f>SUM(L32:L35)</f>
        <v>19.63524</v>
      </c>
      <c r="P31" s="10">
        <f>IF(Q31="PR",J31,SUM(O32:O35))</f>
        <v>0</v>
      </c>
      <c r="Q31" s="6" t="s">
        <v>159</v>
      </c>
      <c r="R31" s="10">
        <f>IF(Q31="HS",H31,0)</f>
        <v>0</v>
      </c>
      <c r="S31" s="10">
        <f>IF(Q31="HS",I31-P31,0)</f>
        <v>0</v>
      </c>
      <c r="T31" s="10">
        <f>IF(Q31="PS",H31,0)</f>
        <v>0</v>
      </c>
      <c r="U31" s="10">
        <f>IF(Q31="PS",I31-P31,0)</f>
        <v>0</v>
      </c>
      <c r="V31" s="10">
        <f>IF(Q31="MP",H31,0)</f>
        <v>0</v>
      </c>
      <c r="W31" s="10">
        <f>IF(Q31="MP",I31-P31,0)</f>
        <v>0</v>
      </c>
      <c r="X31" s="10">
        <f>IF(Q31="OM",H31,0)</f>
        <v>0</v>
      </c>
      <c r="Y31" s="6"/>
      <c r="AI31" s="10">
        <f>SUM(Z32:Z35)</f>
        <v>0</v>
      </c>
      <c r="AJ31" s="10">
        <f>SUM(AA32:AA35)</f>
        <v>0</v>
      </c>
      <c r="AK31" s="10">
        <f>SUM(AB32:AB35)</f>
        <v>0</v>
      </c>
    </row>
    <row r="32" spans="1:32" ht="12.75">
      <c r="A32" s="40" t="s">
        <v>21</v>
      </c>
      <c r="B32" s="36"/>
      <c r="C32" s="36" t="s">
        <v>56</v>
      </c>
      <c r="D32" s="36" t="s">
        <v>104</v>
      </c>
      <c r="E32" s="36" t="s">
        <v>135</v>
      </c>
      <c r="F32" s="37">
        <v>1.81</v>
      </c>
      <c r="G32" s="37"/>
      <c r="H32" s="37">
        <f>ROUND(F32*AE32,2)</f>
        <v>0</v>
      </c>
      <c r="I32" s="37">
        <f>J32-H32</f>
        <v>0</v>
      </c>
      <c r="J32" s="37">
        <f>ROUND(F32*G32,2)</f>
        <v>0</v>
      </c>
      <c r="K32" s="37">
        <v>2.834</v>
      </c>
      <c r="L32" s="41">
        <f>F32*K32</f>
        <v>5.12954</v>
      </c>
      <c r="N32" s="9" t="s">
        <v>7</v>
      </c>
      <c r="O32" s="4">
        <f>IF(N32="5",I32,0)</f>
        <v>0</v>
      </c>
      <c r="Z32" s="4">
        <f>IF(AD32=0,J32,0)</f>
        <v>0</v>
      </c>
      <c r="AA32" s="4">
        <f>IF(AD32=9,J32,0)</f>
        <v>0</v>
      </c>
      <c r="AB32" s="4">
        <f>IF(AD32=19,J32,0)</f>
        <v>0</v>
      </c>
      <c r="AD32" s="4">
        <v>19</v>
      </c>
      <c r="AE32" s="4">
        <f>G32*0.632878085130986</f>
        <v>0</v>
      </c>
      <c r="AF32" s="4">
        <f>G32*(1-0.632878085130986)</f>
        <v>0</v>
      </c>
    </row>
    <row r="33" spans="1:32" ht="12.75">
      <c r="A33" s="40" t="s">
        <v>22</v>
      </c>
      <c r="B33" s="36"/>
      <c r="C33" s="36" t="s">
        <v>57</v>
      </c>
      <c r="D33" s="36" t="s">
        <v>105</v>
      </c>
      <c r="E33" s="36" t="s">
        <v>135</v>
      </c>
      <c r="F33" s="37">
        <v>6.1</v>
      </c>
      <c r="G33" s="37"/>
      <c r="H33" s="37">
        <f>ROUND(F33*AE33,2)</f>
        <v>0</v>
      </c>
      <c r="I33" s="37">
        <f>J33-H33</f>
        <v>0</v>
      </c>
      <c r="J33" s="37">
        <f>ROUND(F33*G33,2)</f>
        <v>0</v>
      </c>
      <c r="K33" s="37">
        <v>1.891</v>
      </c>
      <c r="L33" s="41">
        <f>F33*K33</f>
        <v>11.5351</v>
      </c>
      <c r="N33" s="9" t="s">
        <v>7</v>
      </c>
      <c r="O33" s="4">
        <f>IF(N33="5",I33,0)</f>
        <v>0</v>
      </c>
      <c r="Z33" s="4">
        <f>IF(AD33=0,J33,0)</f>
        <v>0</v>
      </c>
      <c r="AA33" s="4">
        <f>IF(AD33=9,J33,0)</f>
        <v>0</v>
      </c>
      <c r="AB33" s="4">
        <f>IF(AD33=19,J33,0)</f>
        <v>0</v>
      </c>
      <c r="AD33" s="4">
        <v>19</v>
      </c>
      <c r="AE33" s="4">
        <f>G33*0.665948432142376</f>
        <v>0</v>
      </c>
      <c r="AF33" s="4">
        <f>G33*(1-0.665948432142376)</f>
        <v>0</v>
      </c>
    </row>
    <row r="34" spans="1:32" ht="12.75">
      <c r="A34" s="40" t="s">
        <v>23</v>
      </c>
      <c r="B34" s="36"/>
      <c r="C34" s="36" t="s">
        <v>58</v>
      </c>
      <c r="D34" s="36" t="s">
        <v>106</v>
      </c>
      <c r="E34" s="36" t="s">
        <v>136</v>
      </c>
      <c r="F34" s="37">
        <v>1</v>
      </c>
      <c r="G34" s="37"/>
      <c r="H34" s="37">
        <f>ROUND(F34*AE34,2)</f>
        <v>0</v>
      </c>
      <c r="I34" s="37">
        <f>J34-H34</f>
        <v>0</v>
      </c>
      <c r="J34" s="37">
        <f>ROUND(F34*G34,2)</f>
        <v>0</v>
      </c>
      <c r="K34" s="37">
        <v>0.372</v>
      </c>
      <c r="L34" s="41">
        <f>F34*K34</f>
        <v>0.372</v>
      </c>
      <c r="N34" s="9" t="s">
        <v>7</v>
      </c>
      <c r="O34" s="4">
        <f>IF(N34="5",I34,0)</f>
        <v>0</v>
      </c>
      <c r="Z34" s="4">
        <f>IF(AD34=0,J34,0)</f>
        <v>0</v>
      </c>
      <c r="AA34" s="4">
        <f>IF(AD34=9,J34,0)</f>
        <v>0</v>
      </c>
      <c r="AB34" s="4">
        <f>IF(AD34=19,J34,0)</f>
        <v>0</v>
      </c>
      <c r="AD34" s="4">
        <v>19</v>
      </c>
      <c r="AE34" s="4">
        <f>G34*0.822227375255602</f>
        <v>0</v>
      </c>
      <c r="AF34" s="4">
        <f>G34*(1-0.822227375255602)</f>
        <v>0</v>
      </c>
    </row>
    <row r="35" spans="1:32" ht="12.75">
      <c r="A35" s="40" t="s">
        <v>24</v>
      </c>
      <c r="B35" s="36"/>
      <c r="C35" s="36" t="s">
        <v>59</v>
      </c>
      <c r="D35" s="36" t="s">
        <v>107</v>
      </c>
      <c r="E35" s="36" t="s">
        <v>136</v>
      </c>
      <c r="F35" s="37">
        <v>12.2</v>
      </c>
      <c r="G35" s="37"/>
      <c r="H35" s="37">
        <f>ROUND(F35*AE35,2)</f>
        <v>0</v>
      </c>
      <c r="I35" s="37">
        <f>J35-H35</f>
        <v>0</v>
      </c>
      <c r="J35" s="37">
        <f>ROUND(F35*G35,2)</f>
        <v>0</v>
      </c>
      <c r="K35" s="37">
        <v>0.213</v>
      </c>
      <c r="L35" s="41">
        <f>F35*K35</f>
        <v>2.5986</v>
      </c>
      <c r="N35" s="9" t="s">
        <v>7</v>
      </c>
      <c r="O35" s="4">
        <f>IF(N35="5",I35,0)</f>
        <v>0</v>
      </c>
      <c r="Z35" s="4">
        <f>IF(AD35=0,J35,0)</f>
        <v>0</v>
      </c>
      <c r="AA35" s="4">
        <f>IF(AD35=9,J35,0)</f>
        <v>0</v>
      </c>
      <c r="AB35" s="4">
        <f>IF(AD35=19,J35,0)</f>
        <v>0</v>
      </c>
      <c r="AD35" s="4">
        <v>19</v>
      </c>
      <c r="AE35" s="4">
        <f>G35*0.572341396622547</f>
        <v>0</v>
      </c>
      <c r="AF35" s="4">
        <f>G35*(1-0.572341396622547)</f>
        <v>0</v>
      </c>
    </row>
    <row r="36" spans="1:37" ht="12.75">
      <c r="A36" s="38"/>
      <c r="B36" s="32"/>
      <c r="C36" s="33" t="s">
        <v>60</v>
      </c>
      <c r="D36" s="50" t="s">
        <v>108</v>
      </c>
      <c r="E36" s="51"/>
      <c r="F36" s="51"/>
      <c r="G36" s="51"/>
      <c r="H36" s="34">
        <f>SUM(H37:H38)</f>
        <v>0</v>
      </c>
      <c r="I36" s="34">
        <f>SUM(I37:I38)</f>
        <v>0</v>
      </c>
      <c r="J36" s="34">
        <f>H36+I36</f>
        <v>0</v>
      </c>
      <c r="K36" s="35"/>
      <c r="L36" s="39">
        <f>SUM(L37:L38)</f>
        <v>5.7996</v>
      </c>
      <c r="P36" s="10">
        <f>IF(Q36="PR",J36,SUM(O37:O38))</f>
        <v>0</v>
      </c>
      <c r="Q36" s="6" t="s">
        <v>159</v>
      </c>
      <c r="R36" s="10">
        <f>IF(Q36="HS",H36,0)</f>
        <v>0</v>
      </c>
      <c r="S36" s="10">
        <f>IF(Q36="HS",I36-P36,0)</f>
        <v>0</v>
      </c>
      <c r="T36" s="10">
        <f>IF(Q36="PS",H36,0)</f>
        <v>0</v>
      </c>
      <c r="U36" s="10">
        <f>IF(Q36="PS",I36-P36,0)</f>
        <v>0</v>
      </c>
      <c r="V36" s="10">
        <f>IF(Q36="MP",H36,0)</f>
        <v>0</v>
      </c>
      <c r="W36" s="10">
        <f>IF(Q36="MP",I36-P36,0)</f>
        <v>0</v>
      </c>
      <c r="X36" s="10">
        <f>IF(Q36="OM",H36,0)</f>
        <v>0</v>
      </c>
      <c r="Y36" s="6"/>
      <c r="AI36" s="10">
        <f>SUM(Z37:Z38)</f>
        <v>0</v>
      </c>
      <c r="AJ36" s="10">
        <f>SUM(AA37:AA38)</f>
        <v>0</v>
      </c>
      <c r="AK36" s="10">
        <f>SUM(AB37:AB38)</f>
        <v>0</v>
      </c>
    </row>
    <row r="37" spans="1:32" ht="12.75">
      <c r="A37" s="40" t="s">
        <v>25</v>
      </c>
      <c r="B37" s="36"/>
      <c r="C37" s="36" t="s">
        <v>61</v>
      </c>
      <c r="D37" s="36" t="s">
        <v>109</v>
      </c>
      <c r="E37" s="36" t="s">
        <v>136</v>
      </c>
      <c r="F37" s="37">
        <v>1</v>
      </c>
      <c r="G37" s="37"/>
      <c r="H37" s="37">
        <f>ROUND(F37*AE37,2)</f>
        <v>0</v>
      </c>
      <c r="I37" s="37">
        <f>J37-H37</f>
        <v>0</v>
      </c>
      <c r="J37" s="37">
        <f>ROUND(F37*G37,2)</f>
        <v>0</v>
      </c>
      <c r="K37" s="37">
        <v>0.517</v>
      </c>
      <c r="L37" s="41">
        <f>F37*K37</f>
        <v>0.517</v>
      </c>
      <c r="N37" s="9" t="s">
        <v>7</v>
      </c>
      <c r="O37" s="4">
        <f>IF(N37="5",I37,0)</f>
        <v>0</v>
      </c>
      <c r="Z37" s="4">
        <f>IF(AD37=0,J37,0)</f>
        <v>0</v>
      </c>
      <c r="AA37" s="4">
        <f>IF(AD37=9,J37,0)</f>
        <v>0</v>
      </c>
      <c r="AB37" s="4">
        <f>IF(AD37=19,J37,0)</f>
        <v>0</v>
      </c>
      <c r="AD37" s="4">
        <v>19</v>
      </c>
      <c r="AE37" s="4">
        <f>G37*0.628648628077787</f>
        <v>0</v>
      </c>
      <c r="AF37" s="4">
        <f>G37*(1-0.628648628077787)</f>
        <v>0</v>
      </c>
    </row>
    <row r="38" spans="1:32" ht="12.75">
      <c r="A38" s="40" t="s">
        <v>26</v>
      </c>
      <c r="B38" s="36"/>
      <c r="C38" s="36" t="s">
        <v>62</v>
      </c>
      <c r="D38" s="36" t="s">
        <v>110</v>
      </c>
      <c r="E38" s="36" t="s">
        <v>136</v>
      </c>
      <c r="F38" s="37">
        <v>12.2</v>
      </c>
      <c r="G38" s="37"/>
      <c r="H38" s="37">
        <f>ROUND(F38*AE38,2)</f>
        <v>0</v>
      </c>
      <c r="I38" s="37">
        <f>J38-H38</f>
        <v>0</v>
      </c>
      <c r="J38" s="37">
        <f>ROUND(F38*G38,2)</f>
        <v>0</v>
      </c>
      <c r="K38" s="37">
        <v>0.433</v>
      </c>
      <c r="L38" s="41">
        <f>F38*K38</f>
        <v>5.2825999999999995</v>
      </c>
      <c r="N38" s="9" t="s">
        <v>7</v>
      </c>
      <c r="O38" s="4">
        <f>IF(N38="5",I38,0)</f>
        <v>0</v>
      </c>
      <c r="Z38" s="4">
        <f>IF(AD38=0,J38,0)</f>
        <v>0</v>
      </c>
      <c r="AA38" s="4">
        <f>IF(AD38=9,J38,0)</f>
        <v>0</v>
      </c>
      <c r="AB38" s="4">
        <f>IF(AD38=19,J38,0)</f>
        <v>0</v>
      </c>
      <c r="AD38" s="4">
        <v>19</v>
      </c>
      <c r="AE38" s="4">
        <f>G38*0.53574144486692</f>
        <v>0</v>
      </c>
      <c r="AF38" s="4">
        <f>G38*(1-0.53574144486692)</f>
        <v>0</v>
      </c>
    </row>
    <row r="39" spans="1:37" ht="12.75">
      <c r="A39" s="38"/>
      <c r="B39" s="32"/>
      <c r="C39" s="33" t="s">
        <v>63</v>
      </c>
      <c r="D39" s="50" t="s">
        <v>111</v>
      </c>
      <c r="E39" s="51"/>
      <c r="F39" s="51"/>
      <c r="G39" s="51"/>
      <c r="H39" s="34">
        <f>SUM(H40:H40)</f>
        <v>0</v>
      </c>
      <c r="I39" s="34">
        <f>SUM(I40:I40)</f>
        <v>0</v>
      </c>
      <c r="J39" s="34">
        <f>H39+I39</f>
        <v>0</v>
      </c>
      <c r="K39" s="35"/>
      <c r="L39" s="39">
        <f>SUM(L40:L40)</f>
        <v>0</v>
      </c>
      <c r="P39" s="10">
        <f>IF(Q39="PR",J39,SUM(O40:O40))</f>
        <v>0</v>
      </c>
      <c r="Q39" s="6" t="s">
        <v>159</v>
      </c>
      <c r="R39" s="10">
        <f>IF(Q39="HS",H39,0)</f>
        <v>0</v>
      </c>
      <c r="S39" s="10">
        <f>IF(Q39="HS",I39-P39,0)</f>
        <v>0</v>
      </c>
      <c r="T39" s="10">
        <f>IF(Q39="PS",H39,0)</f>
        <v>0</v>
      </c>
      <c r="U39" s="10">
        <f>IF(Q39="PS",I39-P39,0)</f>
        <v>0</v>
      </c>
      <c r="V39" s="10">
        <f>IF(Q39="MP",H39,0)</f>
        <v>0</v>
      </c>
      <c r="W39" s="10">
        <f>IF(Q39="MP",I39-P39,0)</f>
        <v>0</v>
      </c>
      <c r="X39" s="10">
        <f>IF(Q39="OM",H39,0)</f>
        <v>0</v>
      </c>
      <c r="Y39" s="6"/>
      <c r="AI39" s="10">
        <f>SUM(Z40:Z40)</f>
        <v>0</v>
      </c>
      <c r="AJ39" s="10">
        <f>SUM(AA40:AA40)</f>
        <v>0</v>
      </c>
      <c r="AK39" s="10">
        <f>SUM(AB40:AB40)</f>
        <v>0</v>
      </c>
    </row>
    <row r="40" spans="1:32" ht="12.75">
      <c r="A40" s="40" t="s">
        <v>27</v>
      </c>
      <c r="B40" s="36"/>
      <c r="C40" s="36" t="s">
        <v>64</v>
      </c>
      <c r="D40" s="36" t="s">
        <v>112</v>
      </c>
      <c r="E40" s="36" t="s">
        <v>133</v>
      </c>
      <c r="F40" s="37">
        <v>74</v>
      </c>
      <c r="G40" s="37"/>
      <c r="H40" s="37">
        <f>ROUND(F40*AE40,2)</f>
        <v>0</v>
      </c>
      <c r="I40" s="37">
        <f>J40-H40</f>
        <v>0</v>
      </c>
      <c r="J40" s="37">
        <f>ROUND(F40*G40,2)</f>
        <v>0</v>
      </c>
      <c r="K40" s="37">
        <v>0</v>
      </c>
      <c r="L40" s="41">
        <f>F40*K40</f>
        <v>0</v>
      </c>
      <c r="N40" s="9" t="s">
        <v>7</v>
      </c>
      <c r="O40" s="4">
        <f>IF(N40="5",I40,0)</f>
        <v>0</v>
      </c>
      <c r="Z40" s="4">
        <f>IF(AD40=0,J40,0)</f>
        <v>0</v>
      </c>
      <c r="AA40" s="4">
        <f>IF(AD40=9,J40,0)</f>
        <v>0</v>
      </c>
      <c r="AB40" s="4">
        <f>IF(AD40=19,J40,0)</f>
        <v>0</v>
      </c>
      <c r="AD40" s="4">
        <v>19</v>
      </c>
      <c r="AE40" s="4">
        <f>G40*0.00611745513866232</f>
        <v>0</v>
      </c>
      <c r="AF40" s="4">
        <f>G40*(1-0.00611745513866232)</f>
        <v>0</v>
      </c>
    </row>
    <row r="41" spans="1:37" ht="12.75">
      <c r="A41" s="38"/>
      <c r="B41" s="32"/>
      <c r="C41" s="33" t="s">
        <v>65</v>
      </c>
      <c r="D41" s="50" t="s">
        <v>113</v>
      </c>
      <c r="E41" s="51"/>
      <c r="F41" s="51"/>
      <c r="G41" s="51"/>
      <c r="H41" s="34">
        <f>SUM(H42:H44)</f>
        <v>0</v>
      </c>
      <c r="I41" s="34">
        <f>SUM(I42:I44)</f>
        <v>0</v>
      </c>
      <c r="J41" s="34">
        <f>H41+I41</f>
        <v>0</v>
      </c>
      <c r="K41" s="35"/>
      <c r="L41" s="39">
        <f>SUM(L42:L44)</f>
        <v>2.83248</v>
      </c>
      <c r="P41" s="10">
        <f>IF(Q41="PR",J41,SUM(O42:O44))</f>
        <v>0</v>
      </c>
      <c r="Q41" s="6" t="s">
        <v>159</v>
      </c>
      <c r="R41" s="10">
        <f>IF(Q41="HS",H41,0)</f>
        <v>0</v>
      </c>
      <c r="S41" s="10">
        <f>IF(Q41="HS",I41-P41,0)</f>
        <v>0</v>
      </c>
      <c r="T41" s="10">
        <f>IF(Q41="PS",H41,0)</f>
        <v>0</v>
      </c>
      <c r="U41" s="10">
        <f>IF(Q41="PS",I41-P41,0)</f>
        <v>0</v>
      </c>
      <c r="V41" s="10">
        <f>IF(Q41="MP",H41,0)</f>
        <v>0</v>
      </c>
      <c r="W41" s="10">
        <f>IF(Q41="MP",I41-P41,0)</f>
        <v>0</v>
      </c>
      <c r="X41" s="10">
        <f>IF(Q41="OM",H41,0)</f>
        <v>0</v>
      </c>
      <c r="Y41" s="6"/>
      <c r="AI41" s="10">
        <f>SUM(Z42:Z44)</f>
        <v>0</v>
      </c>
      <c r="AJ41" s="10">
        <f>SUM(AA42:AA44)</f>
        <v>0</v>
      </c>
      <c r="AK41" s="10">
        <f>SUM(AB42:AB44)</f>
        <v>0</v>
      </c>
    </row>
    <row r="42" spans="1:32" ht="12.75">
      <c r="A42" s="40" t="s">
        <v>28</v>
      </c>
      <c r="B42" s="36"/>
      <c r="C42" s="36" t="s">
        <v>66</v>
      </c>
      <c r="D42" s="36" t="s">
        <v>114</v>
      </c>
      <c r="E42" s="36" t="s">
        <v>135</v>
      </c>
      <c r="F42" s="37">
        <v>0.34</v>
      </c>
      <c r="G42" s="37"/>
      <c r="H42" s="37">
        <f>ROUND(F42*AE42,2)</f>
        <v>0</v>
      </c>
      <c r="I42" s="37">
        <f>J42-H42</f>
        <v>0</v>
      </c>
      <c r="J42" s="37">
        <f>ROUND(F42*G42,2)</f>
        <v>0</v>
      </c>
      <c r="K42" s="37">
        <v>2.522</v>
      </c>
      <c r="L42" s="41">
        <f>F42*K42</f>
        <v>0.85748</v>
      </c>
      <c r="N42" s="9" t="s">
        <v>7</v>
      </c>
      <c r="O42" s="4">
        <f>IF(N42="5",I42,0)</f>
        <v>0</v>
      </c>
      <c r="Z42" s="4">
        <f>IF(AD42=0,J42,0)</f>
        <v>0</v>
      </c>
      <c r="AA42" s="4">
        <f>IF(AD42=9,J42,0)</f>
        <v>0</v>
      </c>
      <c r="AB42" s="4">
        <f>IF(AD42=19,J42,0)</f>
        <v>0</v>
      </c>
      <c r="AD42" s="4">
        <v>19</v>
      </c>
      <c r="AE42" s="4">
        <f>G42*0.783709299357145</f>
        <v>0</v>
      </c>
      <c r="AF42" s="4">
        <f>G42*(1-0.783709299357145)</f>
        <v>0</v>
      </c>
    </row>
    <row r="43" spans="1:32" ht="12.75">
      <c r="A43" s="40" t="s">
        <v>29</v>
      </c>
      <c r="B43" s="36"/>
      <c r="C43" s="36" t="s">
        <v>67</v>
      </c>
      <c r="D43" s="36" t="s">
        <v>115</v>
      </c>
      <c r="E43" s="36" t="s">
        <v>137</v>
      </c>
      <c r="F43" s="37">
        <v>1</v>
      </c>
      <c r="G43" s="37"/>
      <c r="H43" s="37">
        <f>ROUND(F43*AE43,2)</f>
        <v>0</v>
      </c>
      <c r="I43" s="37">
        <f>J43-H43</f>
        <v>0</v>
      </c>
      <c r="J43" s="37">
        <f>ROUND(F43*G43,2)</f>
        <v>0</v>
      </c>
      <c r="K43" s="37">
        <v>1.936</v>
      </c>
      <c r="L43" s="41">
        <f>F43*K43</f>
        <v>1.936</v>
      </c>
      <c r="N43" s="9" t="s">
        <v>7</v>
      </c>
      <c r="O43" s="4">
        <f>IF(N43="5",I43,0)</f>
        <v>0</v>
      </c>
      <c r="Z43" s="4">
        <f>IF(AD43=0,J43,0)</f>
        <v>0</v>
      </c>
      <c r="AA43" s="4">
        <f>IF(AD43=9,J43,0)</f>
        <v>0</v>
      </c>
      <c r="AB43" s="4">
        <f>IF(AD43=19,J43,0)</f>
        <v>0</v>
      </c>
      <c r="AD43" s="4">
        <v>19</v>
      </c>
      <c r="AE43" s="4">
        <f>G43*0.299654830308793</f>
        <v>0</v>
      </c>
      <c r="AF43" s="4">
        <f>G43*(1-0.299654830308793)</f>
        <v>0</v>
      </c>
    </row>
    <row r="44" spans="1:32" ht="12.75">
      <c r="A44" s="40" t="s">
        <v>30</v>
      </c>
      <c r="B44" s="36"/>
      <c r="C44" s="36" t="s">
        <v>68</v>
      </c>
      <c r="D44" s="36" t="s">
        <v>116</v>
      </c>
      <c r="E44" s="36" t="s">
        <v>137</v>
      </c>
      <c r="F44" s="37">
        <v>1</v>
      </c>
      <c r="G44" s="37"/>
      <c r="H44" s="37">
        <f>ROUND(F44*AE44,2)</f>
        <v>0</v>
      </c>
      <c r="I44" s="37">
        <f>J44-H44</f>
        <v>0</v>
      </c>
      <c r="J44" s="37">
        <f>ROUND(F44*G44,2)</f>
        <v>0</v>
      </c>
      <c r="K44" s="37">
        <v>0.039</v>
      </c>
      <c r="L44" s="41">
        <f>F44*K44</f>
        <v>0.039</v>
      </c>
      <c r="N44" s="9" t="s">
        <v>7</v>
      </c>
      <c r="O44" s="4">
        <f>IF(N44="5",I44,0)</f>
        <v>0</v>
      </c>
      <c r="Z44" s="4">
        <f>IF(AD44=0,J44,0)</f>
        <v>0</v>
      </c>
      <c r="AA44" s="4">
        <f>IF(AD44=9,J44,0)</f>
        <v>0</v>
      </c>
      <c r="AB44" s="4">
        <f>IF(AD44=19,J44,0)</f>
        <v>0</v>
      </c>
      <c r="AD44" s="4">
        <v>19</v>
      </c>
      <c r="AE44" s="4">
        <f>G44*0.169837517355248</f>
        <v>0</v>
      </c>
      <c r="AF44" s="4">
        <f>G44*(1-0.169837517355248)</f>
        <v>0</v>
      </c>
    </row>
    <row r="45" spans="1:37" ht="12.75">
      <c r="A45" s="38"/>
      <c r="B45" s="32"/>
      <c r="C45" s="33" t="s">
        <v>69</v>
      </c>
      <c r="D45" s="50" t="s">
        <v>117</v>
      </c>
      <c r="E45" s="51"/>
      <c r="F45" s="51"/>
      <c r="G45" s="51"/>
      <c r="H45" s="34">
        <f>SUM(H46:H47)</f>
        <v>0</v>
      </c>
      <c r="I45" s="34">
        <f>SUM(I46:I47)</f>
        <v>0</v>
      </c>
      <c r="J45" s="34">
        <f>H45+I45</f>
        <v>0</v>
      </c>
      <c r="K45" s="35"/>
      <c r="L45" s="39">
        <f>SUM(L46:L47)</f>
        <v>0.0105</v>
      </c>
      <c r="P45" s="10">
        <f>IF(Q45="PR",J45,SUM(O46:O47))</f>
        <v>0</v>
      </c>
      <c r="Q45" s="6" t="s">
        <v>159</v>
      </c>
      <c r="R45" s="10">
        <f>IF(Q45="HS",H45,0)</f>
        <v>0</v>
      </c>
      <c r="S45" s="10">
        <f>IF(Q45="HS",I45-P45,0)</f>
        <v>0</v>
      </c>
      <c r="T45" s="10">
        <f>IF(Q45="PS",H45,0)</f>
        <v>0</v>
      </c>
      <c r="U45" s="10">
        <f>IF(Q45="PS",I45-P45,0)</f>
        <v>0</v>
      </c>
      <c r="V45" s="10">
        <f>IF(Q45="MP",H45,0)</f>
        <v>0</v>
      </c>
      <c r="W45" s="10">
        <f>IF(Q45="MP",I45-P45,0)</f>
        <v>0</v>
      </c>
      <c r="X45" s="10">
        <f>IF(Q45="OM",H45,0)</f>
        <v>0</v>
      </c>
      <c r="Y45" s="6"/>
      <c r="AI45" s="10">
        <f>SUM(Z46:Z47)</f>
        <v>0</v>
      </c>
      <c r="AJ45" s="10">
        <f>SUM(AA46:AA47)</f>
        <v>0</v>
      </c>
      <c r="AK45" s="10">
        <f>SUM(AB46:AB47)</f>
        <v>0</v>
      </c>
    </row>
    <row r="46" spans="1:32" ht="12.75">
      <c r="A46" s="40" t="s">
        <v>31</v>
      </c>
      <c r="B46" s="36"/>
      <c r="C46" s="36" t="s">
        <v>70</v>
      </c>
      <c r="D46" s="36" t="s">
        <v>118</v>
      </c>
      <c r="E46" s="36" t="s">
        <v>136</v>
      </c>
      <c r="F46" s="37">
        <v>0.25</v>
      </c>
      <c r="G46" s="37"/>
      <c r="H46" s="37">
        <f>ROUND(F46*AE46,2)</f>
        <v>0</v>
      </c>
      <c r="I46" s="37">
        <f>J46-H46</f>
        <v>0</v>
      </c>
      <c r="J46" s="37">
        <f>ROUND(F46*G46,2)</f>
        <v>0</v>
      </c>
      <c r="K46" s="37">
        <v>0.042</v>
      </c>
      <c r="L46" s="41">
        <f>F46*K46</f>
        <v>0.0105</v>
      </c>
      <c r="N46" s="9" t="s">
        <v>7</v>
      </c>
      <c r="O46" s="4">
        <f>IF(N46="5",I46,0)</f>
        <v>0</v>
      </c>
      <c r="Z46" s="4">
        <f>IF(AD46=0,J46,0)</f>
        <v>0</v>
      </c>
      <c r="AA46" s="4">
        <f>IF(AD46=9,J46,0)</f>
        <v>0</v>
      </c>
      <c r="AB46" s="4">
        <f>IF(AD46=19,J46,0)</f>
        <v>0</v>
      </c>
      <c r="AD46" s="4">
        <v>19</v>
      </c>
      <c r="AE46" s="4">
        <f>G46*0.432495281148855</f>
        <v>0</v>
      </c>
      <c r="AF46" s="4">
        <f>G46*(1-0.432495281148855)</f>
        <v>0</v>
      </c>
    </row>
    <row r="47" spans="1:32" ht="12.75">
      <c r="A47" s="40" t="s">
        <v>32</v>
      </c>
      <c r="B47" s="36"/>
      <c r="C47" s="36" t="s">
        <v>71</v>
      </c>
      <c r="D47" s="36" t="s">
        <v>119</v>
      </c>
      <c r="E47" s="36" t="s">
        <v>138</v>
      </c>
      <c r="F47" s="37">
        <v>28.36</v>
      </c>
      <c r="G47" s="37"/>
      <c r="H47" s="37">
        <f>ROUND(F47*AE47,2)</f>
        <v>0</v>
      </c>
      <c r="I47" s="37">
        <f>J47-H47</f>
        <v>0</v>
      </c>
      <c r="J47" s="37">
        <f>ROUND(F47*G47,2)</f>
        <v>0</v>
      </c>
      <c r="K47" s="37">
        <v>0</v>
      </c>
      <c r="L47" s="41">
        <f>F47*K47</f>
        <v>0</v>
      </c>
      <c r="N47" s="9" t="s">
        <v>7</v>
      </c>
      <c r="O47" s="4">
        <f>IF(N47="5",I47,0)</f>
        <v>0</v>
      </c>
      <c r="Z47" s="4">
        <f>IF(AD47=0,J47,0)</f>
        <v>0</v>
      </c>
      <c r="AA47" s="4">
        <f>IF(AD47=9,J47,0)</f>
        <v>0</v>
      </c>
      <c r="AB47" s="4">
        <f>IF(AD47=19,J47,0)</f>
        <v>0</v>
      </c>
      <c r="AD47" s="4">
        <v>19</v>
      </c>
      <c r="AE47" s="4">
        <f>G47*0</f>
        <v>0</v>
      </c>
      <c r="AF47" s="4">
        <f>G47*(1-0)</f>
        <v>0</v>
      </c>
    </row>
    <row r="48" spans="1:37" ht="12.75">
      <c r="A48" s="38"/>
      <c r="B48" s="32"/>
      <c r="C48" s="33" t="s">
        <v>72</v>
      </c>
      <c r="D48" s="50" t="s">
        <v>120</v>
      </c>
      <c r="E48" s="51"/>
      <c r="F48" s="51"/>
      <c r="G48" s="51"/>
      <c r="H48" s="34">
        <f>SUM(H49:H49)</f>
        <v>0</v>
      </c>
      <c r="I48" s="34">
        <f>SUM(I49:I49)</f>
        <v>0</v>
      </c>
      <c r="J48" s="34">
        <f>H48+I48</f>
        <v>0</v>
      </c>
      <c r="K48" s="35"/>
      <c r="L48" s="39">
        <f>SUM(L49:L49)</f>
        <v>0</v>
      </c>
      <c r="P48" s="10">
        <f>IF(Q48="PR",J48,SUM(O49:O49))</f>
        <v>0</v>
      </c>
      <c r="Q48" s="6" t="s">
        <v>160</v>
      </c>
      <c r="R48" s="10">
        <f>IF(Q48="HS",H48,0)</f>
        <v>0</v>
      </c>
      <c r="S48" s="10">
        <f>IF(Q48="HS",I48-P48,0)</f>
        <v>0</v>
      </c>
      <c r="T48" s="10">
        <f>IF(Q48="PS",H48,0)</f>
        <v>0</v>
      </c>
      <c r="U48" s="10">
        <f>IF(Q48="PS",I48-P48,0)</f>
        <v>0</v>
      </c>
      <c r="V48" s="10">
        <f>IF(Q48="MP",H48,0)</f>
        <v>0</v>
      </c>
      <c r="W48" s="10">
        <f>IF(Q48="MP",I48-P48,0)</f>
        <v>0</v>
      </c>
      <c r="X48" s="10">
        <f>IF(Q48="OM",H48,0)</f>
        <v>0</v>
      </c>
      <c r="Y48" s="6"/>
      <c r="AI48" s="10">
        <f>SUM(Z49:Z49)</f>
        <v>0</v>
      </c>
      <c r="AJ48" s="10">
        <f>SUM(AA49:AA49)</f>
        <v>0</v>
      </c>
      <c r="AK48" s="10">
        <f>SUM(AB49:AB49)</f>
        <v>0</v>
      </c>
    </row>
    <row r="49" spans="1:32" ht="12.75">
      <c r="A49" s="40" t="s">
        <v>33</v>
      </c>
      <c r="B49" s="36"/>
      <c r="C49" s="36" t="s">
        <v>73</v>
      </c>
      <c r="D49" s="36" t="s">
        <v>121</v>
      </c>
      <c r="E49" s="36" t="s">
        <v>139</v>
      </c>
      <c r="F49" s="37">
        <v>30.65</v>
      </c>
      <c r="G49" s="37"/>
      <c r="H49" s="37">
        <f>ROUND(F49*AE49,2)</f>
        <v>0</v>
      </c>
      <c r="I49" s="37">
        <f>J49-H49</f>
        <v>0</v>
      </c>
      <c r="J49" s="37">
        <f>ROUND(F49*G49,2)</f>
        <v>0</v>
      </c>
      <c r="K49" s="37">
        <v>0</v>
      </c>
      <c r="L49" s="41">
        <f>F49*K49</f>
        <v>0</v>
      </c>
      <c r="N49" s="9" t="s">
        <v>11</v>
      </c>
      <c r="O49" s="4">
        <f>IF(N49="5",I49,0)</f>
        <v>0</v>
      </c>
      <c r="Z49" s="4">
        <f>IF(AD49=0,J49,0)</f>
        <v>0</v>
      </c>
      <c r="AA49" s="4">
        <f>IF(AD49=9,J49,0)</f>
        <v>0</v>
      </c>
      <c r="AB49" s="4">
        <f>IF(AD49=19,J49,0)</f>
        <v>0</v>
      </c>
      <c r="AD49" s="4">
        <v>19</v>
      </c>
      <c r="AE49" s="4">
        <f>G49*0</f>
        <v>0</v>
      </c>
      <c r="AF49" s="4">
        <f>G49*(1-0)</f>
        <v>0</v>
      </c>
    </row>
    <row r="50" spans="1:37" ht="12.75">
      <c r="A50" s="38"/>
      <c r="B50" s="32"/>
      <c r="C50" s="33"/>
      <c r="D50" s="50" t="s">
        <v>122</v>
      </c>
      <c r="E50" s="51"/>
      <c r="F50" s="51"/>
      <c r="G50" s="51"/>
      <c r="H50" s="34">
        <f>SUM(H51:H55)</f>
        <v>0</v>
      </c>
      <c r="I50" s="34">
        <f>SUM(I51:I55)</f>
        <v>0</v>
      </c>
      <c r="J50" s="34">
        <f>H50+I50</f>
        <v>0</v>
      </c>
      <c r="K50" s="35"/>
      <c r="L50" s="39">
        <f>SUM(L51:L55)</f>
        <v>2.28674</v>
      </c>
      <c r="P50" s="10">
        <f>IF(Q50="PR",J50,SUM(O51:O55))</f>
        <v>0</v>
      </c>
      <c r="Q50" s="6" t="s">
        <v>161</v>
      </c>
      <c r="R50" s="10">
        <f>IF(Q50="HS",H50,0)</f>
        <v>0</v>
      </c>
      <c r="S50" s="10">
        <f>IF(Q50="HS",I50-P50,0)</f>
        <v>0</v>
      </c>
      <c r="T50" s="10">
        <f>IF(Q50="PS",H50,0)</f>
        <v>0</v>
      </c>
      <c r="U50" s="10">
        <f>IF(Q50="PS",I50-P50,0)</f>
        <v>0</v>
      </c>
      <c r="V50" s="10">
        <f>IF(Q50="MP",H50,0)</f>
        <v>0</v>
      </c>
      <c r="W50" s="10">
        <f>IF(Q50="MP",I50-P50,0)</f>
        <v>0</v>
      </c>
      <c r="X50" s="10">
        <f>IF(Q50="OM",H50,0)</f>
        <v>0</v>
      </c>
      <c r="Y50" s="6"/>
      <c r="AI50" s="10">
        <f>SUM(Z51:Z55)</f>
        <v>0</v>
      </c>
      <c r="AJ50" s="10">
        <f>SUM(AA51:AA55)</f>
        <v>0</v>
      </c>
      <c r="AK50" s="10">
        <f>SUM(AB51:AB55)</f>
        <v>0</v>
      </c>
    </row>
    <row r="51" spans="1:32" ht="12.75">
      <c r="A51" s="40" t="s">
        <v>34</v>
      </c>
      <c r="B51" s="36"/>
      <c r="C51" s="36" t="s">
        <v>74</v>
      </c>
      <c r="D51" s="36" t="s">
        <v>123</v>
      </c>
      <c r="E51" s="36" t="s">
        <v>137</v>
      </c>
      <c r="F51" s="37">
        <v>76.2</v>
      </c>
      <c r="G51" s="37"/>
      <c r="H51" s="37">
        <f>ROUND(F51*AE51,2)</f>
        <v>0</v>
      </c>
      <c r="I51" s="37">
        <f>J51-H51</f>
        <v>0</v>
      </c>
      <c r="J51" s="37">
        <f>ROUND(F51*G51,2)</f>
        <v>0</v>
      </c>
      <c r="K51" s="37">
        <v>0.0065</v>
      </c>
      <c r="L51" s="41">
        <f>F51*K51</f>
        <v>0.4953</v>
      </c>
      <c r="N51" s="9" t="s">
        <v>156</v>
      </c>
      <c r="O51" s="4">
        <f>IF(N51="5",I51,0)</f>
        <v>0</v>
      </c>
      <c r="Z51" s="4">
        <f>IF(AD51=0,J51,0)</f>
        <v>0</v>
      </c>
      <c r="AA51" s="4">
        <f>IF(AD51=9,J51,0)</f>
        <v>0</v>
      </c>
      <c r="AB51" s="4">
        <f>IF(AD51=19,J51,0)</f>
        <v>0</v>
      </c>
      <c r="AD51" s="4">
        <v>19</v>
      </c>
      <c r="AE51" s="4">
        <f>G51*1</f>
        <v>0</v>
      </c>
      <c r="AF51" s="4">
        <f>G51*(1-1)</f>
        <v>0</v>
      </c>
    </row>
    <row r="52" spans="1:32" ht="12.75">
      <c r="A52" s="40" t="s">
        <v>35</v>
      </c>
      <c r="B52" s="36"/>
      <c r="C52" s="36" t="s">
        <v>75</v>
      </c>
      <c r="D52" s="36" t="s">
        <v>124</v>
      </c>
      <c r="E52" s="36" t="s">
        <v>140</v>
      </c>
      <c r="F52" s="37">
        <v>0.03</v>
      </c>
      <c r="G52" s="37"/>
      <c r="H52" s="37">
        <f>ROUND(F52*AE52,2)</f>
        <v>0</v>
      </c>
      <c r="I52" s="37">
        <f>J52-H52</f>
        <v>0</v>
      </c>
      <c r="J52" s="37">
        <f>ROUND(F52*G52,2)</f>
        <v>0</v>
      </c>
      <c r="K52" s="37">
        <v>1</v>
      </c>
      <c r="L52" s="41">
        <f>F52*K52</f>
        <v>0.03</v>
      </c>
      <c r="N52" s="9" t="s">
        <v>156</v>
      </c>
      <c r="O52" s="4">
        <f>IF(N52="5",I52,0)</f>
        <v>0</v>
      </c>
      <c r="Z52" s="4">
        <f>IF(AD52=0,J52,0)</f>
        <v>0</v>
      </c>
      <c r="AA52" s="4">
        <f>IF(AD52=9,J52,0)</f>
        <v>0</v>
      </c>
      <c r="AB52" s="4">
        <f>IF(AD52=19,J52,0)</f>
        <v>0</v>
      </c>
      <c r="AD52" s="4">
        <v>19</v>
      </c>
      <c r="AE52" s="4">
        <f>G52*1</f>
        <v>0</v>
      </c>
      <c r="AF52" s="4">
        <f>G52*(1-1)</f>
        <v>0</v>
      </c>
    </row>
    <row r="53" spans="1:32" ht="12.75">
      <c r="A53" s="40" t="s">
        <v>36</v>
      </c>
      <c r="B53" s="36"/>
      <c r="C53" s="36" t="s">
        <v>76</v>
      </c>
      <c r="D53" s="36" t="s">
        <v>125</v>
      </c>
      <c r="E53" s="36" t="s">
        <v>137</v>
      </c>
      <c r="F53" s="37">
        <v>1.01</v>
      </c>
      <c r="G53" s="37"/>
      <c r="H53" s="37">
        <f>ROUND(F53*AE53,2)</f>
        <v>0</v>
      </c>
      <c r="I53" s="37">
        <f>J53-H53</f>
        <v>0</v>
      </c>
      <c r="J53" s="37">
        <f>ROUND(F53*G53,2)</f>
        <v>0</v>
      </c>
      <c r="K53" s="37">
        <v>0.185</v>
      </c>
      <c r="L53" s="41">
        <f>F53*K53</f>
        <v>0.18685</v>
      </c>
      <c r="N53" s="9" t="s">
        <v>156</v>
      </c>
      <c r="O53" s="4">
        <f>IF(N53="5",I53,0)</f>
        <v>0</v>
      </c>
      <c r="Z53" s="4">
        <f>IF(AD53=0,J53,0)</f>
        <v>0</v>
      </c>
      <c r="AA53" s="4">
        <f>IF(AD53=9,J53,0)</f>
        <v>0</v>
      </c>
      <c r="AB53" s="4">
        <f>IF(AD53=19,J53,0)</f>
        <v>0</v>
      </c>
      <c r="AD53" s="4">
        <v>19</v>
      </c>
      <c r="AE53" s="4">
        <f>G53*1</f>
        <v>0</v>
      </c>
      <c r="AF53" s="4">
        <f>G53*(1-1)</f>
        <v>0</v>
      </c>
    </row>
    <row r="54" spans="1:32" ht="12.75">
      <c r="A54" s="40" t="s">
        <v>37</v>
      </c>
      <c r="B54" s="36"/>
      <c r="C54" s="36" t="s">
        <v>77</v>
      </c>
      <c r="D54" s="36" t="s">
        <v>126</v>
      </c>
      <c r="E54" s="36" t="s">
        <v>137</v>
      </c>
      <c r="F54" s="37">
        <v>3.03</v>
      </c>
      <c r="G54" s="37"/>
      <c r="H54" s="37">
        <f>ROUND(F54*AE54,2)</f>
        <v>0</v>
      </c>
      <c r="I54" s="37">
        <f>J54-H54</f>
        <v>0</v>
      </c>
      <c r="J54" s="37">
        <f>ROUND(F54*G54,2)</f>
        <v>0</v>
      </c>
      <c r="K54" s="37">
        <v>0.37</v>
      </c>
      <c r="L54" s="41">
        <f>F54*K54</f>
        <v>1.1211</v>
      </c>
      <c r="N54" s="9" t="s">
        <v>156</v>
      </c>
      <c r="O54" s="4">
        <f>IF(N54="5",I54,0)</f>
        <v>0</v>
      </c>
      <c r="Z54" s="4">
        <f>IF(AD54=0,J54,0)</f>
        <v>0</v>
      </c>
      <c r="AA54" s="4">
        <f>IF(AD54=9,J54,0)</f>
        <v>0</v>
      </c>
      <c r="AB54" s="4">
        <f>IF(AD54=19,J54,0)</f>
        <v>0</v>
      </c>
      <c r="AD54" s="4">
        <v>19</v>
      </c>
      <c r="AE54" s="4">
        <f>G54*1</f>
        <v>0</v>
      </c>
      <c r="AF54" s="4">
        <f>G54*(1-1)</f>
        <v>0</v>
      </c>
    </row>
    <row r="55" spans="1:32" ht="12.75">
      <c r="A55" s="40" t="s">
        <v>38</v>
      </c>
      <c r="B55" s="36"/>
      <c r="C55" s="36" t="s">
        <v>78</v>
      </c>
      <c r="D55" s="36" t="s">
        <v>127</v>
      </c>
      <c r="E55" s="36" t="s">
        <v>137</v>
      </c>
      <c r="F55" s="37">
        <v>1.01</v>
      </c>
      <c r="G55" s="37"/>
      <c r="H55" s="37">
        <f>ROUND(F55*AE55,2)</f>
        <v>0</v>
      </c>
      <c r="I55" s="37">
        <f>J55-H55</f>
        <v>0</v>
      </c>
      <c r="J55" s="37">
        <f>ROUND(F55*G55,2)</f>
        <v>0</v>
      </c>
      <c r="K55" s="37">
        <v>0.449</v>
      </c>
      <c r="L55" s="41">
        <f>F55*K55</f>
        <v>0.45349</v>
      </c>
      <c r="N55" s="9" t="s">
        <v>156</v>
      </c>
      <c r="O55" s="4">
        <f>IF(N55="5",I55,0)</f>
        <v>0</v>
      </c>
      <c r="Z55" s="4">
        <f>IF(AD55=0,J55,0)</f>
        <v>0</v>
      </c>
      <c r="AA55" s="4">
        <f>IF(AD55=9,J55,0)</f>
        <v>0</v>
      </c>
      <c r="AB55" s="4">
        <f>IF(AD55=19,J55,0)</f>
        <v>0</v>
      </c>
      <c r="AD55" s="4">
        <v>19</v>
      </c>
      <c r="AE55" s="4">
        <f>G55*1</f>
        <v>0</v>
      </c>
      <c r="AF55" s="4">
        <f>G55*(1-1)</f>
        <v>0</v>
      </c>
    </row>
    <row r="56" spans="1:28" ht="12.75">
      <c r="A56" s="42"/>
      <c r="B56" s="2"/>
      <c r="C56" s="2"/>
      <c r="D56" s="2"/>
      <c r="E56" s="2"/>
      <c r="F56" s="2"/>
      <c r="G56" s="2"/>
      <c r="H56" s="52" t="s">
        <v>146</v>
      </c>
      <c r="I56" s="53"/>
      <c r="J56" s="11">
        <f>J12+J18+J20+J23+J27+J31+J36+J39+J41+J45+J48+J50</f>
        <v>0</v>
      </c>
      <c r="K56" s="2"/>
      <c r="L56" s="43"/>
      <c r="Z56" s="12">
        <f>SUM(Z13:Z55)</f>
        <v>0</v>
      </c>
      <c r="AA56" s="12">
        <f>SUM(AA13:AA55)</f>
        <v>0</v>
      </c>
      <c r="AB56" s="12">
        <f>SUM(AB13:AB55)</f>
        <v>0</v>
      </c>
    </row>
    <row r="57" spans="1:12" ht="12.7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6"/>
    </row>
    <row r="58" spans="1:12" ht="12.75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6"/>
    </row>
    <row r="59" spans="1:12" ht="12.7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6"/>
    </row>
    <row r="60" spans="1:12" ht="12.7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6"/>
    </row>
    <row r="61" spans="1:12" ht="12.75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6"/>
    </row>
    <row r="62" spans="1:12" ht="12.7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6"/>
    </row>
    <row r="63" spans="1:12" ht="12.75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6"/>
    </row>
    <row r="64" spans="1:12" ht="12.7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6"/>
    </row>
    <row r="65" spans="1:12" ht="13.5" thickBot="1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9"/>
    </row>
  </sheetData>
  <sheetProtection/>
  <mergeCells count="40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A8:C9"/>
    <mergeCell ref="D2:D3"/>
    <mergeCell ref="D4:D5"/>
    <mergeCell ref="D6:D7"/>
    <mergeCell ref="D8:D9"/>
    <mergeCell ref="E8:F9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H10:J10"/>
    <mergeCell ref="K10:L10"/>
    <mergeCell ref="D12:G12"/>
    <mergeCell ref="D18:G18"/>
    <mergeCell ref="D20:G20"/>
    <mergeCell ref="D23:G23"/>
    <mergeCell ref="D27:G27"/>
    <mergeCell ref="D31:G31"/>
    <mergeCell ref="D48:G48"/>
    <mergeCell ref="D50:G50"/>
    <mergeCell ref="H56:I56"/>
    <mergeCell ref="D36:G36"/>
    <mergeCell ref="D39:G39"/>
    <mergeCell ref="D41:G41"/>
    <mergeCell ref="D45:G45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25" sqref="G25:H25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100" t="s">
        <v>169</v>
      </c>
      <c r="B1" s="101"/>
      <c r="C1" s="101"/>
      <c r="D1" s="101"/>
      <c r="E1" s="101"/>
      <c r="F1" s="101"/>
      <c r="G1" s="101"/>
      <c r="H1" s="101"/>
      <c r="I1" s="101"/>
    </row>
    <row r="2" spans="1:10" ht="12.75">
      <c r="A2" s="71" t="s">
        <v>1</v>
      </c>
      <c r="B2" s="58"/>
      <c r="C2" s="52" t="s">
        <v>79</v>
      </c>
      <c r="D2" s="53"/>
      <c r="E2" s="57" t="s">
        <v>147</v>
      </c>
      <c r="F2" s="57" t="s">
        <v>152</v>
      </c>
      <c r="G2" s="58"/>
      <c r="H2" s="57" t="s">
        <v>200</v>
      </c>
      <c r="I2" s="93"/>
      <c r="J2" s="7"/>
    </row>
    <row r="3" spans="1:10" ht="12.75">
      <c r="A3" s="72"/>
      <c r="B3" s="59"/>
      <c r="C3" s="68"/>
      <c r="D3" s="68"/>
      <c r="E3" s="59"/>
      <c r="F3" s="59"/>
      <c r="G3" s="59"/>
      <c r="H3" s="59"/>
      <c r="I3" s="64"/>
      <c r="J3" s="7"/>
    </row>
    <row r="4" spans="1:10" ht="12.75">
      <c r="A4" s="66" t="s">
        <v>2</v>
      </c>
      <c r="B4" s="59"/>
      <c r="C4" s="62" t="s">
        <v>80</v>
      </c>
      <c r="D4" s="59"/>
      <c r="E4" s="62" t="s">
        <v>148</v>
      </c>
      <c r="F4" s="62"/>
      <c r="G4" s="59"/>
      <c r="H4" s="62" t="s">
        <v>200</v>
      </c>
      <c r="I4" s="94"/>
      <c r="J4" s="7"/>
    </row>
    <row r="5" spans="1:10" ht="12.75">
      <c r="A5" s="72"/>
      <c r="B5" s="59"/>
      <c r="C5" s="59"/>
      <c r="D5" s="59"/>
      <c r="E5" s="59"/>
      <c r="F5" s="59"/>
      <c r="G5" s="59"/>
      <c r="H5" s="59"/>
      <c r="I5" s="64"/>
      <c r="J5" s="7"/>
    </row>
    <row r="6" spans="1:10" ht="12.75">
      <c r="A6" s="66" t="s">
        <v>3</v>
      </c>
      <c r="B6" s="59"/>
      <c r="C6" s="98" t="s">
        <v>81</v>
      </c>
      <c r="D6" s="99"/>
      <c r="E6" s="62" t="s">
        <v>149</v>
      </c>
      <c r="F6" s="62" t="s">
        <v>153</v>
      </c>
      <c r="G6" s="59"/>
      <c r="H6" s="62" t="s">
        <v>200</v>
      </c>
      <c r="I6" s="94"/>
      <c r="J6" s="7"/>
    </row>
    <row r="7" spans="1:10" ht="12.75">
      <c r="A7" s="72"/>
      <c r="B7" s="59"/>
      <c r="C7" s="99"/>
      <c r="D7" s="99"/>
      <c r="E7" s="59"/>
      <c r="F7" s="59"/>
      <c r="G7" s="59"/>
      <c r="H7" s="59"/>
      <c r="I7" s="64"/>
      <c r="J7" s="7"/>
    </row>
    <row r="8" spans="1:10" ht="12.75">
      <c r="A8" s="66" t="s">
        <v>129</v>
      </c>
      <c r="B8" s="59"/>
      <c r="C8" s="60"/>
      <c r="D8" s="59"/>
      <c r="E8" s="62" t="s">
        <v>130</v>
      </c>
      <c r="F8" s="59"/>
      <c r="G8" s="59"/>
      <c r="H8" s="62" t="s">
        <v>201</v>
      </c>
      <c r="I8" s="94" t="s">
        <v>38</v>
      </c>
      <c r="J8" s="7"/>
    </row>
    <row r="9" spans="1:10" ht="12.75">
      <c r="A9" s="72"/>
      <c r="B9" s="59"/>
      <c r="C9" s="59"/>
      <c r="D9" s="59"/>
      <c r="E9" s="59"/>
      <c r="F9" s="59"/>
      <c r="G9" s="59"/>
      <c r="H9" s="59"/>
      <c r="I9" s="64"/>
      <c r="J9" s="7"/>
    </row>
    <row r="10" spans="1:10" ht="12.75">
      <c r="A10" s="66" t="s">
        <v>4</v>
      </c>
      <c r="B10" s="59"/>
      <c r="C10" s="62" t="s">
        <v>82</v>
      </c>
      <c r="D10" s="59"/>
      <c r="E10" s="62" t="s">
        <v>150</v>
      </c>
      <c r="F10" s="62"/>
      <c r="G10" s="59"/>
      <c r="H10" s="62" t="s">
        <v>202</v>
      </c>
      <c r="I10" s="95"/>
      <c r="J10" s="7"/>
    </row>
    <row r="11" spans="1:10" ht="12.75">
      <c r="A11" s="97"/>
      <c r="B11" s="92"/>
      <c r="C11" s="92"/>
      <c r="D11" s="92"/>
      <c r="E11" s="92"/>
      <c r="F11" s="92"/>
      <c r="G11" s="92"/>
      <c r="H11" s="92"/>
      <c r="I11" s="96"/>
      <c r="J11" s="7"/>
    </row>
    <row r="12" spans="1:9" ht="23.25" customHeight="1">
      <c r="A12" s="88" t="s">
        <v>170</v>
      </c>
      <c r="B12" s="89"/>
      <c r="C12" s="89"/>
      <c r="D12" s="89"/>
      <c r="E12" s="89"/>
      <c r="F12" s="89"/>
      <c r="G12" s="89"/>
      <c r="H12" s="89"/>
      <c r="I12" s="89"/>
    </row>
    <row r="13" spans="1:10" ht="26.25" customHeight="1">
      <c r="A13" s="14" t="s">
        <v>171</v>
      </c>
      <c r="B13" s="90" t="s">
        <v>180</v>
      </c>
      <c r="C13" s="91"/>
      <c r="D13" s="14" t="s">
        <v>182</v>
      </c>
      <c r="E13" s="90" t="s">
        <v>188</v>
      </c>
      <c r="F13" s="91"/>
      <c r="G13" s="14" t="s">
        <v>189</v>
      </c>
      <c r="H13" s="90" t="s">
        <v>203</v>
      </c>
      <c r="I13" s="91"/>
      <c r="J13" s="7"/>
    </row>
    <row r="14" spans="1:10" ht="15" customHeight="1">
      <c r="A14" s="15" t="s">
        <v>172</v>
      </c>
      <c r="B14" s="20" t="s">
        <v>181</v>
      </c>
      <c r="C14" s="22">
        <f>SUM('Stavební rozpočet'!R12:R55)</f>
        <v>0</v>
      </c>
      <c r="D14" s="84" t="s">
        <v>183</v>
      </c>
      <c r="E14" s="85"/>
      <c r="F14" s="22">
        <v>0</v>
      </c>
      <c r="G14" s="84" t="s">
        <v>190</v>
      </c>
      <c r="H14" s="85"/>
      <c r="I14" s="22">
        <f>ROUND(C22*(3/100),2)</f>
        <v>0</v>
      </c>
      <c r="J14" s="7"/>
    </row>
    <row r="15" spans="1:10" ht="15" customHeight="1">
      <c r="A15" s="16"/>
      <c r="B15" s="20" t="s">
        <v>151</v>
      </c>
      <c r="C15" s="22">
        <f>SUM('Stavební rozpočet'!S12:S55)</f>
        <v>0</v>
      </c>
      <c r="D15" s="84" t="s">
        <v>184</v>
      </c>
      <c r="E15" s="85"/>
      <c r="F15" s="22">
        <v>0</v>
      </c>
      <c r="G15" s="84" t="s">
        <v>191</v>
      </c>
      <c r="H15" s="85"/>
      <c r="I15" s="22">
        <v>0</v>
      </c>
      <c r="J15" s="7"/>
    </row>
    <row r="16" spans="1:10" ht="15" customHeight="1">
      <c r="A16" s="15" t="s">
        <v>173</v>
      </c>
      <c r="B16" s="20" t="s">
        <v>181</v>
      </c>
      <c r="C16" s="22">
        <f>SUM('Stavební rozpočet'!T12:T55)</f>
        <v>0</v>
      </c>
      <c r="D16" s="84" t="s">
        <v>185</v>
      </c>
      <c r="E16" s="85"/>
      <c r="F16" s="22">
        <v>0</v>
      </c>
      <c r="G16" s="84" t="s">
        <v>192</v>
      </c>
      <c r="H16" s="85"/>
      <c r="I16" s="22">
        <v>0</v>
      </c>
      <c r="J16" s="7"/>
    </row>
    <row r="17" spans="1:10" ht="15" customHeight="1">
      <c r="A17" s="16"/>
      <c r="B17" s="20" t="s">
        <v>151</v>
      </c>
      <c r="C17" s="22">
        <f>SUM('Stavební rozpočet'!U12:U55)</f>
        <v>0</v>
      </c>
      <c r="D17" s="84"/>
      <c r="E17" s="85"/>
      <c r="F17" s="23"/>
      <c r="G17" s="84" t="s">
        <v>193</v>
      </c>
      <c r="H17" s="85"/>
      <c r="I17" s="22">
        <v>0</v>
      </c>
      <c r="J17" s="7"/>
    </row>
    <row r="18" spans="1:10" ht="15" customHeight="1">
      <c r="A18" s="15" t="s">
        <v>174</v>
      </c>
      <c r="B18" s="20" t="s">
        <v>181</v>
      </c>
      <c r="C18" s="22">
        <f>SUM('Stavební rozpočet'!V12:V55)</f>
        <v>0</v>
      </c>
      <c r="D18" s="84"/>
      <c r="E18" s="85"/>
      <c r="F18" s="23"/>
      <c r="G18" s="84" t="s">
        <v>194</v>
      </c>
      <c r="H18" s="85"/>
      <c r="I18" s="22">
        <v>0</v>
      </c>
      <c r="J18" s="7"/>
    </row>
    <row r="19" spans="1:10" ht="15" customHeight="1">
      <c r="A19" s="16"/>
      <c r="B19" s="20" t="s">
        <v>151</v>
      </c>
      <c r="C19" s="22">
        <f>SUM('Stavební rozpočet'!W12:W55)</f>
        <v>0</v>
      </c>
      <c r="D19" s="84"/>
      <c r="E19" s="85"/>
      <c r="F19" s="23"/>
      <c r="G19" s="84" t="s">
        <v>195</v>
      </c>
      <c r="H19" s="85"/>
      <c r="I19" s="22">
        <v>0</v>
      </c>
      <c r="J19" s="7"/>
    </row>
    <row r="20" spans="1:10" ht="15" customHeight="1">
      <c r="A20" s="86" t="s">
        <v>122</v>
      </c>
      <c r="B20" s="87"/>
      <c r="C20" s="22">
        <f>SUM('Stavební rozpočet'!X12:X55)</f>
        <v>0</v>
      </c>
      <c r="D20" s="84"/>
      <c r="E20" s="85"/>
      <c r="F20" s="23"/>
      <c r="G20" s="84"/>
      <c r="H20" s="85"/>
      <c r="I20" s="23"/>
      <c r="J20" s="7"/>
    </row>
    <row r="21" spans="1:10" ht="15" customHeight="1">
      <c r="A21" s="86" t="s">
        <v>175</v>
      </c>
      <c r="B21" s="87"/>
      <c r="C21" s="22">
        <f>SUM('Stavební rozpočet'!P12:P55)</f>
        <v>0</v>
      </c>
      <c r="D21" s="84"/>
      <c r="E21" s="85"/>
      <c r="F21" s="23"/>
      <c r="G21" s="84"/>
      <c r="H21" s="85"/>
      <c r="I21" s="23"/>
      <c r="J21" s="7"/>
    </row>
    <row r="22" spans="1:10" ht="16.5" customHeight="1">
      <c r="A22" s="86" t="s">
        <v>176</v>
      </c>
      <c r="B22" s="87"/>
      <c r="C22" s="22">
        <f>SUM(C14:C21)</f>
        <v>0</v>
      </c>
      <c r="D22" s="86" t="s">
        <v>186</v>
      </c>
      <c r="E22" s="87"/>
      <c r="F22" s="22">
        <f>SUM(F14:F21)</f>
        <v>0</v>
      </c>
      <c r="G22" s="86" t="s">
        <v>196</v>
      </c>
      <c r="H22" s="87"/>
      <c r="I22" s="22">
        <f>SUM(I14:I21)</f>
        <v>0</v>
      </c>
      <c r="J22" s="7"/>
    </row>
    <row r="23" spans="1:9" ht="12.75">
      <c r="A23" s="17"/>
      <c r="B23" s="17"/>
      <c r="C23" s="17"/>
      <c r="D23" s="2"/>
      <c r="E23" s="2"/>
      <c r="F23" s="2"/>
      <c r="G23" s="2"/>
      <c r="H23" s="2"/>
      <c r="I23" s="2"/>
    </row>
    <row r="24" spans="1:9" ht="15" customHeight="1">
      <c r="A24" s="82" t="s">
        <v>177</v>
      </c>
      <c r="B24" s="83"/>
      <c r="C24" s="24">
        <f>SUM('Stavební rozpočet'!Z12:Z55)</f>
        <v>0</v>
      </c>
      <c r="D24" s="21"/>
      <c r="E24" s="13"/>
      <c r="F24" s="13"/>
      <c r="G24" s="13"/>
      <c r="H24" s="13"/>
      <c r="I24" s="13"/>
    </row>
    <row r="25" spans="1:10" ht="15" customHeight="1">
      <c r="A25" s="82" t="s">
        <v>206</v>
      </c>
      <c r="B25" s="83"/>
      <c r="C25" s="24">
        <f>SUM('Stavební rozpočet'!AA12:AA55)</f>
        <v>0</v>
      </c>
      <c r="D25" s="82" t="s">
        <v>207</v>
      </c>
      <c r="E25" s="83"/>
      <c r="F25" s="24">
        <f>ROUND(C25*(10/100),2)</f>
        <v>0</v>
      </c>
      <c r="G25" s="82" t="s">
        <v>197</v>
      </c>
      <c r="H25" s="83"/>
      <c r="I25" s="24">
        <f>SUM(C24:C26)</f>
        <v>0</v>
      </c>
      <c r="J25" s="7"/>
    </row>
    <row r="26" spans="1:10" ht="15" customHeight="1">
      <c r="A26" s="82" t="s">
        <v>204</v>
      </c>
      <c r="B26" s="83"/>
      <c r="C26" s="24">
        <f>SUM('Stavební rozpočet'!AB12:AB55)+(F22+I22)</f>
        <v>0</v>
      </c>
      <c r="D26" s="82" t="s">
        <v>205</v>
      </c>
      <c r="E26" s="83"/>
      <c r="F26" s="24">
        <f>ROUND(C26*(20/100),2)</f>
        <v>0</v>
      </c>
      <c r="G26" s="82" t="s">
        <v>198</v>
      </c>
      <c r="H26" s="83"/>
      <c r="I26" s="24">
        <f>SUM(F25:F26)+I25</f>
        <v>0</v>
      </c>
      <c r="J26" s="7"/>
    </row>
    <row r="27" spans="1:9" ht="12.75">
      <c r="A27" s="18"/>
      <c r="B27" s="18"/>
      <c r="C27" s="18"/>
      <c r="D27" s="18"/>
      <c r="E27" s="18"/>
      <c r="F27" s="18"/>
      <c r="G27" s="18"/>
      <c r="H27" s="18"/>
      <c r="I27" s="18"/>
    </row>
    <row r="28" spans="1:10" ht="14.25" customHeight="1">
      <c r="A28" s="76" t="s">
        <v>178</v>
      </c>
      <c r="B28" s="77"/>
      <c r="C28" s="78"/>
      <c r="D28" s="76" t="s">
        <v>187</v>
      </c>
      <c r="E28" s="77"/>
      <c r="F28" s="78"/>
      <c r="G28" s="76" t="s">
        <v>199</v>
      </c>
      <c r="H28" s="77"/>
      <c r="I28" s="78"/>
      <c r="J28" s="8"/>
    </row>
    <row r="29" spans="1:10" ht="14.25" customHeight="1">
      <c r="A29" s="79"/>
      <c r="B29" s="80"/>
      <c r="C29" s="81"/>
      <c r="D29" s="79"/>
      <c r="E29" s="80"/>
      <c r="F29" s="81"/>
      <c r="G29" s="79"/>
      <c r="H29" s="80"/>
      <c r="I29" s="81"/>
      <c r="J29" s="8"/>
    </row>
    <row r="30" spans="1:10" ht="14.25" customHeight="1">
      <c r="A30" s="79"/>
      <c r="B30" s="80"/>
      <c r="C30" s="81"/>
      <c r="D30" s="79"/>
      <c r="E30" s="80"/>
      <c r="F30" s="81"/>
      <c r="G30" s="79"/>
      <c r="H30" s="80"/>
      <c r="I30" s="81"/>
      <c r="J30" s="8"/>
    </row>
    <row r="31" spans="1:10" ht="14.25" customHeight="1">
      <c r="A31" s="79"/>
      <c r="B31" s="80"/>
      <c r="C31" s="81"/>
      <c r="D31" s="79"/>
      <c r="E31" s="80"/>
      <c r="F31" s="81"/>
      <c r="G31" s="79"/>
      <c r="H31" s="80"/>
      <c r="I31" s="81"/>
      <c r="J31" s="8"/>
    </row>
    <row r="32" spans="1:10" ht="14.25" customHeight="1">
      <c r="A32" s="73" t="s">
        <v>179</v>
      </c>
      <c r="B32" s="74"/>
      <c r="C32" s="75"/>
      <c r="D32" s="73" t="s">
        <v>179</v>
      </c>
      <c r="E32" s="74"/>
      <c r="F32" s="75"/>
      <c r="G32" s="73" t="s">
        <v>179</v>
      </c>
      <c r="H32" s="74"/>
      <c r="I32" s="75"/>
      <c r="J32" s="8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/>
  <mergeCells count="78"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  <mergeCell ref="A8:B9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G17:H17"/>
    <mergeCell ref="H8:H9"/>
    <mergeCell ref="H10:H11"/>
    <mergeCell ref="I2:I3"/>
    <mergeCell ref="I4:I5"/>
    <mergeCell ref="I6:I7"/>
    <mergeCell ref="I8:I9"/>
    <mergeCell ref="I10:I11"/>
    <mergeCell ref="D22:E22"/>
    <mergeCell ref="A12:I12"/>
    <mergeCell ref="B13:C13"/>
    <mergeCell ref="E13:F13"/>
    <mergeCell ref="H13:I13"/>
    <mergeCell ref="A20:B20"/>
    <mergeCell ref="A21:B21"/>
    <mergeCell ref="G14:H14"/>
    <mergeCell ref="G15:H15"/>
    <mergeCell ref="G16:H16"/>
    <mergeCell ref="A24:B24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G25:H25"/>
    <mergeCell ref="G26:H26"/>
    <mergeCell ref="G18:H18"/>
    <mergeCell ref="G19:H19"/>
    <mergeCell ref="G20:H20"/>
    <mergeCell ref="G21:H21"/>
    <mergeCell ref="G22:H22"/>
    <mergeCell ref="D32:F32"/>
    <mergeCell ref="A28:C28"/>
    <mergeCell ref="A29:C29"/>
    <mergeCell ref="A30:C30"/>
    <mergeCell ref="A31:C31"/>
    <mergeCell ref="A25:B25"/>
    <mergeCell ref="A26:B26"/>
    <mergeCell ref="D25:E25"/>
    <mergeCell ref="D26:E26"/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2009-06-24T07:32:31Z</cp:lastPrinted>
  <dcterms:created xsi:type="dcterms:W3CDTF">2009-06-24T07:07:06Z</dcterms:created>
  <dcterms:modified xsi:type="dcterms:W3CDTF">2011-12-14T13:53:31Z</dcterms:modified>
  <cp:category/>
  <cp:version/>
  <cp:contentType/>
  <cp:contentStatus/>
</cp:coreProperties>
</file>