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<sst xmlns="http://schemas.openxmlformats.org/spreadsheetml/2006/main" count="253" uniqueCount="170">
  <si>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</si>
  <si>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</si>
  <si>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</si>
  <si>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</si>
  <si>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</si>
  <si>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</si>
  <si>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</si>
  <si>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</si>
  <si>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</si>
  <si>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</si>
  <si>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</si>
  <si>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</si>
  <si>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</si>
  <si>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</si>
  <si>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</si>
  <si>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</si>
  <si>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</si>
  <si>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</si>
  <si>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</si>
  <si>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</si>
  <si>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</si>
  <si>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</si>
  <si>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</si>
  <si>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</si>
  <si>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</si>
  <si>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</si>
  <si>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</si>
  <si>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</si>
  <si>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</si>
  <si>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Objekt</t>
  </si>
  <si>
    <t>Kód</t>
  </si>
  <si>
    <t>111251111R00</t>
  </si>
  <si>
    <t>112101101R00</t>
  </si>
  <si>
    <t>112101102R00</t>
  </si>
  <si>
    <t>112201101R00</t>
  </si>
  <si>
    <t>112201102R00</t>
  </si>
  <si>
    <t>114203101R00</t>
  </si>
  <si>
    <t>132203322R00</t>
  </si>
  <si>
    <t>162201411R00</t>
  </si>
  <si>
    <t>162201412R00</t>
  </si>
  <si>
    <t>162201421R00</t>
  </si>
  <si>
    <t>162201422R00</t>
  </si>
  <si>
    <t>162301152R00</t>
  </si>
  <si>
    <t>171201201R00</t>
  </si>
  <si>
    <t>174203303R00</t>
  </si>
  <si>
    <t>88</t>
  </si>
  <si>
    <t>881238111R00</t>
  </si>
  <si>
    <t>881267111R00</t>
  </si>
  <si>
    <t>881268111R00</t>
  </si>
  <si>
    <t>89</t>
  </si>
  <si>
    <t>895211131R00</t>
  </si>
  <si>
    <t>96</t>
  </si>
  <si>
    <t>961041211R00</t>
  </si>
  <si>
    <t>966008112R00</t>
  </si>
  <si>
    <t>H32</t>
  </si>
  <si>
    <t>998324011R00</t>
  </si>
  <si>
    <t>S0</t>
  </si>
  <si>
    <t>979084213R00</t>
  </si>
  <si>
    <t>Rybník R1 v k.ú. Dobřeň</t>
  </si>
  <si>
    <t>nová stavba</t>
  </si>
  <si>
    <t>SO 1 - Přípravné práce na staveništi</t>
  </si>
  <si>
    <t>CÚ 1/09</t>
  </si>
  <si>
    <t>Zkrácený popis</t>
  </si>
  <si>
    <t>Přípravné a přidružené práce</t>
  </si>
  <si>
    <t>Drcení ořezaných větví průměru do 10 cm</t>
  </si>
  <si>
    <t>Kácení stromů listnatých o průměru kmene 10-30 cm</t>
  </si>
  <si>
    <t>Kácení stromů listnatých o průměru kmene 30-50 cm</t>
  </si>
  <si>
    <t>Odstranění pařezů pod úrovní, o průměru 10 - 30 cm</t>
  </si>
  <si>
    <t>Odstranění pařezů pod úrovní, o průměru 30 - 50 cm</t>
  </si>
  <si>
    <t>Rozebrání dlažeb z lomového kamene na sucho</t>
  </si>
  <si>
    <t>Hloubené vykopávky</t>
  </si>
  <si>
    <t>Hloubení rýh pro drény, hloubky do 2,0 m, v hor.3</t>
  </si>
  <si>
    <t>Přemístění výkopku</t>
  </si>
  <si>
    <t>Vod.přemístění kmenů listnatých, D 30 cm do 1000 m</t>
  </si>
  <si>
    <t>Vod.přemístění kmenů listnatých, D 50 cm do 1000 m</t>
  </si>
  <si>
    <t>Vodorovné přemístění pařezů  D 30 cm do 1000 m</t>
  </si>
  <si>
    <t>Vodorovné přemístění pařezů  D 50 cm do 1000 m</t>
  </si>
  <si>
    <t>Vodorovné přemístění výkopku z hor.5-7 do 1000 m</t>
  </si>
  <si>
    <t>Konstrukce ze zemin</t>
  </si>
  <si>
    <t>Uložení sypaniny na skládku</t>
  </si>
  <si>
    <t>Zásyp rýh pro drény bez zhutnění, hl.do 2,0 m</t>
  </si>
  <si>
    <t>Potrubí z drenážek</t>
  </si>
  <si>
    <t>Příplatek za napojení nového drénu DN 65</t>
  </si>
  <si>
    <t>Drenážní potrubí z drenážek z pálené hlíny DN 100</t>
  </si>
  <si>
    <t>Příplatek za napojení nového drénu DN 100</t>
  </si>
  <si>
    <t>Ostatní konstrukce</t>
  </si>
  <si>
    <t>Drenážní šachtice kontrolní beton.Šk-80/3 do 1,5 m</t>
  </si>
  <si>
    <t>Bourání konstrukcí</t>
  </si>
  <si>
    <t>Bourání mostních základů z betonu prostého</t>
  </si>
  <si>
    <t>Bourání trubního propustku z trub DN do 50 cm</t>
  </si>
  <si>
    <t>Hráze a objekty na tocích</t>
  </si>
  <si>
    <t>Přesun hmot pro objekty v zemních hrázích</t>
  </si>
  <si>
    <t>Přesuny sutí</t>
  </si>
  <si>
    <t>Vodorovná doprava vybour. hmot po suchu do 1 km</t>
  </si>
  <si>
    <t>Doba výstavby:</t>
  </si>
  <si>
    <t>Začátek výstavby:</t>
  </si>
  <si>
    <t>Konec výstavby:</t>
  </si>
  <si>
    <t>Zpracováno dne:</t>
  </si>
  <si>
    <t>M.j.</t>
  </si>
  <si>
    <t>m3</t>
  </si>
  <si>
    <t>kus</t>
  </si>
  <si>
    <t>m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</si>
  <si>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</si>
  <si>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</si>
  <si>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</si>
  <si>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</si>
  <si>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</si>
  <si>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</si>
  <si>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</si>
  <si>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</si>
  <si>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</si>
  <si>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</si>
  <si>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</si>
  <si>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</si>
  <si>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Pozemkový úřad Kutná Hora</t>
  </si>
  <si>
    <t>AGRO-AQUA s.r.o. Pardubice</t>
  </si>
  <si>
    <t>Celkem</t>
  </si>
  <si>
    <t>Hmotnost (t)</t>
  </si>
  <si>
    <t>Přesuny</t>
  </si>
  <si>
    <t>Typ skupiny</t>
  </si>
  <si>
    <t>HS</t>
  </si>
  <si>
    <t>PR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</si>
  <si>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</si>
  <si>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</si>
  <si>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</si>
  <si>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</si>
  <si>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</si>
  <si>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</si>
  <si>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</si>
  <si>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</si>
  <si>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</si>
  <si>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</si>
  <si>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</si>
  <si>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</si>
  <si>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</si>
  <si>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</si>
  <si>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</si>
  <si>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</si>
  <si>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</si>
  <si>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</si>
  <si>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</si>
  <si>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</si>
  <si>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</si>
  <si>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</si>
  <si>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</si>
  <si>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</si>
  <si>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</si>
  <si>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</si>
  <si>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</si>
  <si>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</si>
  <si>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</si>
  <si>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</si>
  <si>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</si>
  <si>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</si>
  <si>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</si>
  <si>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</si>
  <si>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</si>
  <si>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</si>
  <si>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</si>
  <si>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</si>
  <si>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</si>
  <si>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</si>
  <si>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</si>
  <si>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</si>
  <si>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</si>
  <si>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CÚ 1/09 RTS</t>
  </si>
  <si>
    <t>Základ 20%</t>
  </si>
  <si>
    <t>DPH 20%</t>
  </si>
  <si>
    <t>Základ 10%</t>
  </si>
  <si>
    <t>DPH 10%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</si>
</sst>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0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6" fillId="33" borderId="17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7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9" fontId="8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49" fontId="8" fillId="0" borderId="17" xfId="0" applyNumberFormat="1" applyFont="1" applyFill="1" applyBorder="1" applyAlignment="1" applyProtection="1">
      <alignment horizontal="right" vertical="center"/>
      <protection/>
    </xf>
    <xf numFmtId="4" fontId="7" fillId="33" borderId="24" xfId="0" applyNumberFormat="1" applyFont="1" applyFill="1" applyBorder="1" applyAlignment="1" applyProtection="1">
      <alignment horizontal="right" vertical="center"/>
      <protection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right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11" fillId="33" borderId="17" xfId="0" applyNumberFormat="1" applyFont="1" applyFill="1" applyBorder="1" applyAlignment="1" applyProtection="1">
      <alignment horizontal="left" vertical="center"/>
      <protection/>
    </xf>
    <xf numFmtId="49" fontId="12" fillId="33" borderId="17" xfId="0" applyNumberFormat="1" applyFont="1" applyFill="1" applyBorder="1" applyAlignment="1" applyProtection="1">
      <alignment horizontal="left" vertical="center"/>
      <protection/>
    </xf>
    <xf numFmtId="4" fontId="12" fillId="33" borderId="17" xfId="0" applyNumberFormat="1" applyFont="1" applyFill="1" applyBorder="1" applyAlignment="1" applyProtection="1">
      <alignment horizontal="right" vertical="center"/>
      <protection/>
    </xf>
    <xf numFmtId="49" fontId="12" fillId="33" borderId="17" xfId="0" applyNumberFormat="1" applyFont="1" applyFill="1" applyBorder="1" applyAlignment="1" applyProtection="1">
      <alignment horizontal="right" vertical="center"/>
      <protection/>
    </xf>
    <xf numFmtId="49" fontId="11" fillId="0" borderId="17" xfId="0" applyNumberFormat="1" applyFont="1" applyFill="1" applyBorder="1" applyAlignment="1" applyProtection="1">
      <alignment horizontal="left" vertical="center"/>
      <protection/>
    </xf>
    <xf numFmtId="4" fontId="11" fillId="0" borderId="17" xfId="0" applyNumberFormat="1" applyFont="1" applyFill="1" applyBorder="1" applyAlignment="1" applyProtection="1">
      <alignment horizontal="right" vertical="center"/>
      <protection/>
    </xf>
    <xf numFmtId="49" fontId="11" fillId="33" borderId="34" xfId="0" applyNumberFormat="1" applyFont="1" applyFill="1" applyBorder="1" applyAlignment="1" applyProtection="1">
      <alignment horizontal="left" vertical="center"/>
      <protection/>
    </xf>
    <xf numFmtId="4" fontId="12" fillId="33" borderId="35" xfId="0" applyNumberFormat="1" applyFont="1" applyFill="1" applyBorder="1" applyAlignment="1" applyProtection="1">
      <alignment horizontal="right" vertical="center"/>
      <protection/>
    </xf>
    <xf numFmtId="49" fontId="11" fillId="0" borderId="34" xfId="0" applyNumberFormat="1" applyFont="1" applyFill="1" applyBorder="1" applyAlignment="1" applyProtection="1">
      <alignment horizontal="left" vertical="center"/>
      <protection/>
    </xf>
    <xf numFmtId="4" fontId="11" fillId="0" borderId="35" xfId="0" applyNumberFormat="1" applyFont="1" applyFill="1" applyBorder="1" applyAlignment="1" applyProtection="1">
      <alignment horizontal="right"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49" fontId="12" fillId="33" borderId="17" xfId="0" applyNumberFormat="1" applyFont="1" applyFill="1" applyBorder="1" applyAlignment="1" applyProtection="1">
      <alignment horizontal="left" vertical="center"/>
      <protection/>
    </xf>
    <xf numFmtId="0" fontId="12" fillId="33" borderId="17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49" fontId="8" fillId="0" borderId="46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41" xfId="0" applyNumberFormat="1" applyFont="1" applyFill="1" applyBorder="1" applyAlignment="1" applyProtection="1">
      <alignment horizontal="left" vertical="center"/>
      <protection/>
    </xf>
    <xf numFmtId="14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49" fontId="7" fillId="0" borderId="46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9" fillId="0" borderId="46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49" fontId="7" fillId="33" borderId="46" xfId="0" applyNumberFormat="1" applyFont="1" applyFill="1" applyBorder="1" applyAlignment="1" applyProtection="1">
      <alignment horizontal="left" vertical="center"/>
      <protection/>
    </xf>
    <xf numFmtId="0" fontId="7" fillId="33" borderId="20" xfId="0" applyNumberFormat="1" applyFont="1" applyFill="1" applyBorder="1" applyAlignment="1" applyProtection="1">
      <alignment horizontal="left" vertical="center"/>
      <protection/>
    </xf>
    <xf numFmtId="49" fontId="8" fillId="0" borderId="26" xfId="0" applyNumberFormat="1" applyFont="1" applyFill="1" applyBorder="1" applyAlignment="1" applyProtection="1">
      <alignment horizontal="left" vertical="center"/>
      <protection/>
    </xf>
    <xf numFmtId="0" fontId="8" fillId="0" borderId="27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center"/>
      <protection/>
    </xf>
    <xf numFmtId="49" fontId="8" fillId="0" borderId="48" xfId="0" applyNumberFormat="1" applyFont="1" applyFill="1" applyBorder="1" applyAlignment="1" applyProtection="1">
      <alignment horizontal="left" vertical="center"/>
      <protection/>
    </xf>
    <xf numFmtId="0" fontId="8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49" xfId="0" applyNumberFormat="1" applyFont="1" applyFill="1" applyBorder="1" applyAlignment="1" applyProtection="1">
      <alignment horizontal="left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5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zoomScalePageLayoutView="0" workbookViewId="0" topLeftCell="A25">
      <selection activeCell="J8" sqref="J8:L9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48.140625" style="0" customWidth="1"/>
    <col min="5" max="5" width="4.28125" style="0" customWidth="1"/>
    <col min="6" max="6" width="10.8515625" style="0" customWidth="1"/>
    <col min="7" max="12" width="10.28125" style="0" customWidth="1"/>
    <col min="13" max="13" width="11.421875" style="0" customWidth="1"/>
    <col min="14" max="37" width="12.140625" style="0" hidden="1" customWidth="1"/>
  </cols>
  <sheetData>
    <row r="1" spans="1:12" ht="22.5" customHeigh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3" ht="12.75">
      <c r="A2" s="52" t="s">
        <v>1</v>
      </c>
      <c r="B2" s="53"/>
      <c r="C2" s="53"/>
      <c r="D2" s="61" t="s">
        <v>58</v>
      </c>
      <c r="E2" s="57" t="s">
        <v>94</v>
      </c>
      <c r="F2" s="53"/>
      <c r="G2" s="57"/>
      <c r="H2" s="53"/>
      <c r="I2" s="57" t="s">
        <v>109</v>
      </c>
      <c r="J2" s="57" t="s">
        <v>114</v>
      </c>
      <c r="K2" s="53"/>
      <c r="L2" s="64"/>
      <c r="M2" s="7"/>
    </row>
    <row r="3" spans="1:13" ht="12.75">
      <c r="A3" s="54"/>
      <c r="B3" s="55"/>
      <c r="C3" s="55"/>
      <c r="D3" s="62"/>
      <c r="E3" s="55"/>
      <c r="F3" s="55"/>
      <c r="G3" s="55"/>
      <c r="H3" s="55"/>
      <c r="I3" s="55"/>
      <c r="J3" s="55"/>
      <c r="K3" s="55"/>
      <c r="L3" s="65"/>
      <c r="M3" s="7"/>
    </row>
    <row r="4" spans="1:13" ht="12.75">
      <c r="A4" s="56" t="s">
        <v>2</v>
      </c>
      <c r="B4" s="55"/>
      <c r="C4" s="55"/>
      <c r="D4" s="58" t="s">
        <v>59</v>
      </c>
      <c r="E4" s="58" t="s">
        <v>95</v>
      </c>
      <c r="F4" s="55"/>
      <c r="G4" s="63"/>
      <c r="H4" s="55"/>
      <c r="I4" s="58" t="s">
        <v>110</v>
      </c>
      <c r="J4" s="58"/>
      <c r="K4" s="55"/>
      <c r="L4" s="65"/>
      <c r="M4" s="7"/>
    </row>
    <row r="5" spans="1:13" ht="12.7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65"/>
      <c r="M5" s="7"/>
    </row>
    <row r="6" spans="1:13" ht="12.75">
      <c r="A6" s="56" t="s">
        <v>3</v>
      </c>
      <c r="B6" s="55"/>
      <c r="C6" s="55"/>
      <c r="D6" s="58" t="s">
        <v>60</v>
      </c>
      <c r="E6" s="58" t="s">
        <v>96</v>
      </c>
      <c r="F6" s="55"/>
      <c r="G6" s="55"/>
      <c r="H6" s="55"/>
      <c r="I6" s="58" t="s">
        <v>111</v>
      </c>
      <c r="J6" s="58" t="s">
        <v>115</v>
      </c>
      <c r="K6" s="55"/>
      <c r="L6" s="65"/>
      <c r="M6" s="7"/>
    </row>
    <row r="7" spans="1:13" ht="12.75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65"/>
      <c r="M7" s="7"/>
    </row>
    <row r="8" spans="1:13" ht="12.75">
      <c r="A8" s="56" t="s">
        <v>4</v>
      </c>
      <c r="B8" s="55"/>
      <c r="C8" s="55"/>
      <c r="D8" s="58" t="s">
        <v>61</v>
      </c>
      <c r="E8" s="58" t="s">
        <v>97</v>
      </c>
      <c r="F8" s="55"/>
      <c r="G8" s="63"/>
      <c r="H8" s="55"/>
      <c r="I8" s="58" t="s">
        <v>112</v>
      </c>
      <c r="J8" s="58"/>
      <c r="K8" s="55"/>
      <c r="L8" s="65"/>
      <c r="M8" s="7"/>
    </row>
    <row r="9" spans="1:13" ht="12.75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6"/>
      <c r="M9" s="7"/>
    </row>
    <row r="10" spans="1:13" ht="12.75">
      <c r="A10" s="1" t="s">
        <v>5</v>
      </c>
      <c r="B10" s="3" t="s">
        <v>5</v>
      </c>
      <c r="C10" s="3" t="s">
        <v>5</v>
      </c>
      <c r="D10" s="3" t="s">
        <v>5</v>
      </c>
      <c r="E10" s="3" t="s">
        <v>5</v>
      </c>
      <c r="F10" s="3" t="s">
        <v>5</v>
      </c>
      <c r="G10" s="5" t="s">
        <v>104</v>
      </c>
      <c r="H10" s="67" t="s">
        <v>106</v>
      </c>
      <c r="I10" s="68"/>
      <c r="J10" s="69"/>
      <c r="K10" s="67" t="s">
        <v>117</v>
      </c>
      <c r="L10" s="69"/>
      <c r="M10" s="8"/>
    </row>
    <row r="11" spans="1:24" ht="12.75">
      <c r="A11" s="31" t="s">
        <v>6</v>
      </c>
      <c r="B11" s="32" t="s">
        <v>29</v>
      </c>
      <c r="C11" s="32" t="s">
        <v>30</v>
      </c>
      <c r="D11" s="32" t="s">
        <v>62</v>
      </c>
      <c r="E11" s="32" t="s">
        <v>98</v>
      </c>
      <c r="F11" s="33" t="s">
        <v>103</v>
      </c>
      <c r="G11" s="34" t="s">
        <v>105</v>
      </c>
      <c r="H11" s="35" t="s">
        <v>107</v>
      </c>
      <c r="I11" s="36" t="s">
        <v>113</v>
      </c>
      <c r="J11" s="37" t="s">
        <v>116</v>
      </c>
      <c r="K11" s="35" t="s">
        <v>104</v>
      </c>
      <c r="L11" s="37" t="s">
        <v>116</v>
      </c>
      <c r="M11" s="8"/>
      <c r="P11" s="6" t="s">
        <v>118</v>
      </c>
      <c r="Q11" s="6" t="s">
        <v>119</v>
      </c>
      <c r="R11" s="6" t="s">
        <v>122</v>
      </c>
      <c r="S11" s="6" t="s">
        <v>123</v>
      </c>
      <c r="T11" s="6" t="s">
        <v>124</v>
      </c>
      <c r="U11" s="6" t="s">
        <v>125</v>
      </c>
      <c r="V11" s="6" t="s">
        <v>126</v>
      </c>
      <c r="W11" s="6" t="s">
        <v>127</v>
      </c>
      <c r="X11" s="6" t="s">
        <v>128</v>
      </c>
    </row>
    <row r="12" spans="1:37" ht="12.75">
      <c r="A12" s="44"/>
      <c r="B12" s="38"/>
      <c r="C12" s="39" t="s">
        <v>17</v>
      </c>
      <c r="D12" s="70" t="s">
        <v>63</v>
      </c>
      <c r="E12" s="71"/>
      <c r="F12" s="71"/>
      <c r="G12" s="71"/>
      <c r="H12" s="40">
        <f>SUM(H13:H18)</f>
        <v>0</v>
      </c>
      <c r="I12" s="40">
        <f>SUM(I13:I18)</f>
        <v>0</v>
      </c>
      <c r="J12" s="40">
        <f>H12+I12</f>
        <v>0</v>
      </c>
      <c r="K12" s="41"/>
      <c r="L12" s="45">
        <f>SUM(L13:L18)</f>
        <v>0</v>
      </c>
      <c r="P12" s="10">
        <f>IF(Q12="PR",J12,SUM(O13:O18))</f>
        <v>0</v>
      </c>
      <c r="Q12" s="6" t="s">
        <v>120</v>
      </c>
      <c r="R12" s="10">
        <f>IF(Q12="HS",H12,0)</f>
        <v>0</v>
      </c>
      <c r="S12" s="10">
        <f>IF(Q12="HS",I12-P12,0)</f>
        <v>0</v>
      </c>
      <c r="T12" s="10">
        <f>IF(Q12="PS",H12,0)</f>
        <v>0</v>
      </c>
      <c r="U12" s="10">
        <f>IF(Q12="PS",I12-P12,0)</f>
        <v>0</v>
      </c>
      <c r="V12" s="10">
        <f>IF(Q12="MP",H12,0)</f>
        <v>0</v>
      </c>
      <c r="W12" s="10">
        <f>IF(Q12="MP",I12-P12,0)</f>
        <v>0</v>
      </c>
      <c r="X12" s="10">
        <f>IF(Q12="OM",H12,0)</f>
        <v>0</v>
      </c>
      <c r="Y12" s="6"/>
      <c r="AI12" s="10">
        <f>SUM(Z13:Z18)</f>
        <v>0</v>
      </c>
      <c r="AJ12" s="10">
        <f>SUM(AA13:AA18)</f>
        <v>0</v>
      </c>
      <c r="AK12" s="10">
        <f>SUM(AB13:AB18)</f>
        <v>0</v>
      </c>
    </row>
    <row r="13" spans="1:32" ht="12.75">
      <c r="A13" s="46" t="s">
        <v>7</v>
      </c>
      <c r="B13" s="42"/>
      <c r="C13" s="42" t="s">
        <v>31</v>
      </c>
      <c r="D13" s="42" t="s">
        <v>64</v>
      </c>
      <c r="E13" s="42" t="s">
        <v>99</v>
      </c>
      <c r="F13" s="43">
        <v>4</v>
      </c>
      <c r="G13" s="43"/>
      <c r="H13" s="43">
        <f aca="true" t="shared" si="0" ref="H13:H18">ROUND(F13*AE13,2)</f>
        <v>0</v>
      </c>
      <c r="I13" s="43">
        <f aca="true" t="shared" si="1" ref="I13:I18">J13-H13</f>
        <v>0</v>
      </c>
      <c r="J13" s="43">
        <f aca="true" t="shared" si="2" ref="J13:J18">ROUND(F13*G13,2)</f>
        <v>0</v>
      </c>
      <c r="K13" s="43">
        <v>0</v>
      </c>
      <c r="L13" s="47">
        <f aca="true" t="shared" si="3" ref="L13:L18">F13*K13</f>
        <v>0</v>
      </c>
      <c r="N13" s="9" t="s">
        <v>7</v>
      </c>
      <c r="O13" s="4">
        <f aca="true" t="shared" si="4" ref="O13:O18">IF(N13="5",I13,0)</f>
        <v>0</v>
      </c>
      <c r="Z13" s="4">
        <f aca="true" t="shared" si="5" ref="Z13:Z18">IF(AD13=0,J13,0)</f>
        <v>0</v>
      </c>
      <c r="AA13" s="4">
        <f aca="true" t="shared" si="6" ref="AA13:AA18">IF(AD13=9,J13,0)</f>
        <v>0</v>
      </c>
      <c r="AB13" s="4">
        <f aca="true" t="shared" si="7" ref="AB13:AB18">IF(AD13=19,J13,0)</f>
        <v>0</v>
      </c>
      <c r="AD13" s="4">
        <v>19</v>
      </c>
      <c r="AE13" s="4">
        <f>G13*0</f>
        <v>0</v>
      </c>
      <c r="AF13" s="4">
        <f>G13*(1-0)</f>
        <v>0</v>
      </c>
    </row>
    <row r="14" spans="1:32" ht="12.75">
      <c r="A14" s="46" t="s">
        <v>8</v>
      </c>
      <c r="B14" s="42"/>
      <c r="C14" s="42" t="s">
        <v>32</v>
      </c>
      <c r="D14" s="42" t="s">
        <v>65</v>
      </c>
      <c r="E14" s="42" t="s">
        <v>100</v>
      </c>
      <c r="F14" s="43">
        <v>1</v>
      </c>
      <c r="G14" s="43"/>
      <c r="H14" s="43">
        <f t="shared" si="0"/>
        <v>0</v>
      </c>
      <c r="I14" s="43">
        <f t="shared" si="1"/>
        <v>0</v>
      </c>
      <c r="J14" s="43">
        <f t="shared" si="2"/>
        <v>0</v>
      </c>
      <c r="K14" s="43">
        <v>0</v>
      </c>
      <c r="L14" s="47">
        <f t="shared" si="3"/>
        <v>0</v>
      </c>
      <c r="N14" s="9" t="s">
        <v>7</v>
      </c>
      <c r="O14" s="4">
        <f t="shared" si="4"/>
        <v>0</v>
      </c>
      <c r="Z14" s="4">
        <f t="shared" si="5"/>
        <v>0</v>
      </c>
      <c r="AA14" s="4">
        <f t="shared" si="6"/>
        <v>0</v>
      </c>
      <c r="AB14" s="4">
        <f t="shared" si="7"/>
        <v>0</v>
      </c>
      <c r="AD14" s="4">
        <v>19</v>
      </c>
      <c r="AE14" s="4">
        <f>G14*0</f>
        <v>0</v>
      </c>
      <c r="AF14" s="4">
        <f>G14*(1-0)</f>
        <v>0</v>
      </c>
    </row>
    <row r="15" spans="1:32" ht="12.75">
      <c r="A15" s="46" t="s">
        <v>9</v>
      </c>
      <c r="B15" s="42"/>
      <c r="C15" s="42" t="s">
        <v>33</v>
      </c>
      <c r="D15" s="42" t="s">
        <v>66</v>
      </c>
      <c r="E15" s="42" t="s">
        <v>100</v>
      </c>
      <c r="F15" s="43">
        <v>7</v>
      </c>
      <c r="G15" s="43"/>
      <c r="H15" s="43">
        <f t="shared" si="0"/>
        <v>0</v>
      </c>
      <c r="I15" s="43">
        <f t="shared" si="1"/>
        <v>0</v>
      </c>
      <c r="J15" s="43">
        <f t="shared" si="2"/>
        <v>0</v>
      </c>
      <c r="K15" s="43">
        <v>0</v>
      </c>
      <c r="L15" s="47">
        <f t="shared" si="3"/>
        <v>0</v>
      </c>
      <c r="N15" s="9" t="s">
        <v>7</v>
      </c>
      <c r="O15" s="4">
        <f t="shared" si="4"/>
        <v>0</v>
      </c>
      <c r="Z15" s="4">
        <f t="shared" si="5"/>
        <v>0</v>
      </c>
      <c r="AA15" s="4">
        <f t="shared" si="6"/>
        <v>0</v>
      </c>
      <c r="AB15" s="4">
        <f t="shared" si="7"/>
        <v>0</v>
      </c>
      <c r="AD15" s="4">
        <v>19</v>
      </c>
      <c r="AE15" s="4">
        <f>G15*0</f>
        <v>0</v>
      </c>
      <c r="AF15" s="4">
        <f>G15*(1-0)</f>
        <v>0</v>
      </c>
    </row>
    <row r="16" spans="1:32" ht="12.75">
      <c r="A16" s="46" t="s">
        <v>10</v>
      </c>
      <c r="B16" s="42"/>
      <c r="C16" s="42" t="s">
        <v>34</v>
      </c>
      <c r="D16" s="42" t="s">
        <v>67</v>
      </c>
      <c r="E16" s="42" t="s">
        <v>100</v>
      </c>
      <c r="F16" s="43">
        <v>1</v>
      </c>
      <c r="G16" s="43"/>
      <c r="H16" s="43">
        <f t="shared" si="0"/>
        <v>0</v>
      </c>
      <c r="I16" s="43">
        <f t="shared" si="1"/>
        <v>0</v>
      </c>
      <c r="J16" s="43">
        <f t="shared" si="2"/>
        <v>0</v>
      </c>
      <c r="K16" s="43">
        <v>0</v>
      </c>
      <c r="L16" s="47">
        <f t="shared" si="3"/>
        <v>0</v>
      </c>
      <c r="N16" s="9" t="s">
        <v>7</v>
      </c>
      <c r="O16" s="4">
        <f t="shared" si="4"/>
        <v>0</v>
      </c>
      <c r="Z16" s="4">
        <f t="shared" si="5"/>
        <v>0</v>
      </c>
      <c r="AA16" s="4">
        <f t="shared" si="6"/>
        <v>0</v>
      </c>
      <c r="AB16" s="4">
        <f t="shared" si="7"/>
        <v>0</v>
      </c>
      <c r="AD16" s="4">
        <v>19</v>
      </c>
      <c r="AE16" s="4">
        <f>G16*0.00940327335569788</f>
        <v>0</v>
      </c>
      <c r="AF16" s="4">
        <f>G16*(1-0.00940327335569788)</f>
        <v>0</v>
      </c>
    </row>
    <row r="17" spans="1:32" ht="12.75">
      <c r="A17" s="46" t="s">
        <v>11</v>
      </c>
      <c r="B17" s="42"/>
      <c r="C17" s="42" t="s">
        <v>35</v>
      </c>
      <c r="D17" s="42" t="s">
        <v>68</v>
      </c>
      <c r="E17" s="42" t="s">
        <v>100</v>
      </c>
      <c r="F17" s="43">
        <v>7</v>
      </c>
      <c r="G17" s="43"/>
      <c r="H17" s="43">
        <f t="shared" si="0"/>
        <v>0</v>
      </c>
      <c r="I17" s="43">
        <f t="shared" si="1"/>
        <v>0</v>
      </c>
      <c r="J17" s="43">
        <f t="shared" si="2"/>
        <v>0</v>
      </c>
      <c r="K17" s="43">
        <v>0</v>
      </c>
      <c r="L17" s="47">
        <f t="shared" si="3"/>
        <v>0</v>
      </c>
      <c r="N17" s="9" t="s">
        <v>7</v>
      </c>
      <c r="O17" s="4">
        <f t="shared" si="4"/>
        <v>0</v>
      </c>
      <c r="Z17" s="4">
        <f t="shared" si="5"/>
        <v>0</v>
      </c>
      <c r="AA17" s="4">
        <f t="shared" si="6"/>
        <v>0</v>
      </c>
      <c r="AB17" s="4">
        <f t="shared" si="7"/>
        <v>0</v>
      </c>
      <c r="AD17" s="4">
        <v>19</v>
      </c>
      <c r="AE17" s="4">
        <f>G17*0.00403041328075641</f>
        <v>0</v>
      </c>
      <c r="AF17" s="4">
        <f>G17*(1-0.00403041328075641)</f>
        <v>0</v>
      </c>
    </row>
    <row r="18" spans="1:32" ht="12.75">
      <c r="A18" s="46" t="s">
        <v>12</v>
      </c>
      <c r="B18" s="42"/>
      <c r="C18" s="42" t="s">
        <v>36</v>
      </c>
      <c r="D18" s="42" t="s">
        <v>69</v>
      </c>
      <c r="E18" s="42" t="s">
        <v>99</v>
      </c>
      <c r="F18" s="43">
        <v>13</v>
      </c>
      <c r="G18" s="43"/>
      <c r="H18" s="43">
        <f t="shared" si="0"/>
        <v>0</v>
      </c>
      <c r="I18" s="43">
        <f t="shared" si="1"/>
        <v>0</v>
      </c>
      <c r="J18" s="43">
        <f t="shared" si="2"/>
        <v>0</v>
      </c>
      <c r="K18" s="43">
        <v>0</v>
      </c>
      <c r="L18" s="47">
        <f t="shared" si="3"/>
        <v>0</v>
      </c>
      <c r="N18" s="9" t="s">
        <v>7</v>
      </c>
      <c r="O18" s="4">
        <f t="shared" si="4"/>
        <v>0</v>
      </c>
      <c r="Z18" s="4">
        <f t="shared" si="5"/>
        <v>0</v>
      </c>
      <c r="AA18" s="4">
        <f t="shared" si="6"/>
        <v>0</v>
      </c>
      <c r="AB18" s="4">
        <f t="shared" si="7"/>
        <v>0</v>
      </c>
      <c r="AD18" s="4">
        <v>19</v>
      </c>
      <c r="AE18" s="4">
        <f>G18*0</f>
        <v>0</v>
      </c>
      <c r="AF18" s="4">
        <f>G18*(1-0)</f>
        <v>0</v>
      </c>
    </row>
    <row r="19" spans="1:37" ht="12.75">
      <c r="A19" s="44"/>
      <c r="B19" s="38"/>
      <c r="C19" s="39" t="s">
        <v>19</v>
      </c>
      <c r="D19" s="70" t="s">
        <v>70</v>
      </c>
      <c r="E19" s="71"/>
      <c r="F19" s="71"/>
      <c r="G19" s="71"/>
      <c r="H19" s="40">
        <f>SUM(H20:H20)</f>
        <v>0</v>
      </c>
      <c r="I19" s="40">
        <f>SUM(I20:I20)</f>
        <v>0</v>
      </c>
      <c r="J19" s="40">
        <f>H19+I19</f>
        <v>0</v>
      </c>
      <c r="K19" s="41"/>
      <c r="L19" s="45">
        <f>SUM(L20:L20)</f>
        <v>0</v>
      </c>
      <c r="P19" s="10">
        <f>IF(Q19="PR",J19,SUM(O20:O20))</f>
        <v>0</v>
      </c>
      <c r="Q19" s="6" t="s">
        <v>120</v>
      </c>
      <c r="R19" s="10">
        <f>IF(Q19="HS",H19,0)</f>
        <v>0</v>
      </c>
      <c r="S19" s="10">
        <f>IF(Q19="HS",I19-P19,0)</f>
        <v>0</v>
      </c>
      <c r="T19" s="10">
        <f>IF(Q19="PS",H19,0)</f>
        <v>0</v>
      </c>
      <c r="U19" s="10">
        <f>IF(Q19="PS",I19-P19,0)</f>
        <v>0</v>
      </c>
      <c r="V19" s="10">
        <f>IF(Q19="MP",H19,0)</f>
        <v>0</v>
      </c>
      <c r="W19" s="10">
        <f>IF(Q19="MP",I19-P19,0)</f>
        <v>0</v>
      </c>
      <c r="X19" s="10">
        <f>IF(Q19="OM",H19,0)</f>
        <v>0</v>
      </c>
      <c r="Y19" s="6"/>
      <c r="AI19" s="10">
        <f>SUM(Z20:Z20)</f>
        <v>0</v>
      </c>
      <c r="AJ19" s="10">
        <f>SUM(AA20:AA20)</f>
        <v>0</v>
      </c>
      <c r="AK19" s="10">
        <f>SUM(AB20:AB20)</f>
        <v>0</v>
      </c>
    </row>
    <row r="20" spans="1:32" ht="12.75">
      <c r="A20" s="46" t="s">
        <v>13</v>
      </c>
      <c r="B20" s="42"/>
      <c r="C20" s="42" t="s">
        <v>37</v>
      </c>
      <c r="D20" s="42" t="s">
        <v>71</v>
      </c>
      <c r="E20" s="42" t="s">
        <v>101</v>
      </c>
      <c r="F20" s="43">
        <v>373</v>
      </c>
      <c r="G20" s="43"/>
      <c r="H20" s="43">
        <f>ROUND(F20*AE20,2)</f>
        <v>0</v>
      </c>
      <c r="I20" s="43">
        <f>J20-H20</f>
        <v>0</v>
      </c>
      <c r="J20" s="43">
        <f>ROUND(F20*G20,2)</f>
        <v>0</v>
      </c>
      <c r="K20" s="43">
        <v>0</v>
      </c>
      <c r="L20" s="47">
        <f>F20*K20</f>
        <v>0</v>
      </c>
      <c r="N20" s="9" t="s">
        <v>7</v>
      </c>
      <c r="O20" s="4">
        <f>IF(N20="5",I20,0)</f>
        <v>0</v>
      </c>
      <c r="Z20" s="4">
        <f>IF(AD20=0,J20,0)</f>
        <v>0</v>
      </c>
      <c r="AA20" s="4">
        <f>IF(AD20=9,J20,0)</f>
        <v>0</v>
      </c>
      <c r="AB20" s="4">
        <f>IF(AD20=19,J20,0)</f>
        <v>0</v>
      </c>
      <c r="AD20" s="4">
        <v>19</v>
      </c>
      <c r="AE20" s="4">
        <f>G20*0</f>
        <v>0</v>
      </c>
      <c r="AF20" s="4">
        <f>G20*(1-0)</f>
        <v>0</v>
      </c>
    </row>
    <row r="21" spans="1:37" ht="12.75">
      <c r="A21" s="44"/>
      <c r="B21" s="38"/>
      <c r="C21" s="39" t="s">
        <v>22</v>
      </c>
      <c r="D21" s="70" t="s">
        <v>72</v>
      </c>
      <c r="E21" s="71"/>
      <c r="F21" s="71"/>
      <c r="G21" s="71"/>
      <c r="H21" s="40">
        <f>SUM(H22:H26)</f>
        <v>0</v>
      </c>
      <c r="I21" s="40">
        <f>SUM(I22:I26)</f>
        <v>0</v>
      </c>
      <c r="J21" s="40">
        <f>H21+I21</f>
        <v>0</v>
      </c>
      <c r="K21" s="41"/>
      <c r="L21" s="45">
        <f>SUM(L22:L26)</f>
        <v>0</v>
      </c>
      <c r="P21" s="10">
        <f>IF(Q21="PR",J21,SUM(O22:O26))</f>
        <v>0</v>
      </c>
      <c r="Q21" s="6" t="s">
        <v>120</v>
      </c>
      <c r="R21" s="10">
        <f>IF(Q21="HS",H21,0)</f>
        <v>0</v>
      </c>
      <c r="S21" s="10">
        <f>IF(Q21="HS",I21-P21,0)</f>
        <v>0</v>
      </c>
      <c r="T21" s="10">
        <f>IF(Q21="PS",H21,0)</f>
        <v>0</v>
      </c>
      <c r="U21" s="10">
        <f>IF(Q21="PS",I21-P21,0)</f>
        <v>0</v>
      </c>
      <c r="V21" s="10">
        <f>IF(Q21="MP",H21,0)</f>
        <v>0</v>
      </c>
      <c r="W21" s="10">
        <f>IF(Q21="MP",I21-P21,0)</f>
        <v>0</v>
      </c>
      <c r="X21" s="10">
        <f>IF(Q21="OM",H21,0)</f>
        <v>0</v>
      </c>
      <c r="Y21" s="6"/>
      <c r="AI21" s="10">
        <f>SUM(Z22:Z26)</f>
        <v>0</v>
      </c>
      <c r="AJ21" s="10">
        <f>SUM(AA22:AA26)</f>
        <v>0</v>
      </c>
      <c r="AK21" s="10">
        <f>SUM(AB22:AB26)</f>
        <v>0</v>
      </c>
    </row>
    <row r="22" spans="1:32" ht="12.75">
      <c r="A22" s="46" t="s">
        <v>14</v>
      </c>
      <c r="B22" s="42"/>
      <c r="C22" s="42" t="s">
        <v>38</v>
      </c>
      <c r="D22" s="42" t="s">
        <v>73</v>
      </c>
      <c r="E22" s="42" t="s">
        <v>100</v>
      </c>
      <c r="F22" s="43">
        <v>1</v>
      </c>
      <c r="G22" s="43"/>
      <c r="H22" s="43">
        <f>ROUND(F22*AE22,2)</f>
        <v>0</v>
      </c>
      <c r="I22" s="43">
        <f>J22-H22</f>
        <v>0</v>
      </c>
      <c r="J22" s="43">
        <f>ROUND(F22*G22,2)</f>
        <v>0</v>
      </c>
      <c r="K22" s="43">
        <v>0</v>
      </c>
      <c r="L22" s="47">
        <f>F22*K22</f>
        <v>0</v>
      </c>
      <c r="N22" s="9" t="s">
        <v>7</v>
      </c>
      <c r="O22" s="4">
        <f>IF(N22="5",I22,0)</f>
        <v>0</v>
      </c>
      <c r="Z22" s="4">
        <f>IF(AD22=0,J22,0)</f>
        <v>0</v>
      </c>
      <c r="AA22" s="4">
        <f>IF(AD22=9,J22,0)</f>
        <v>0</v>
      </c>
      <c r="AB22" s="4">
        <f>IF(AD22=19,J22,0)</f>
        <v>0</v>
      </c>
      <c r="AD22" s="4">
        <v>19</v>
      </c>
      <c r="AE22" s="4">
        <f>G22*0</f>
        <v>0</v>
      </c>
      <c r="AF22" s="4">
        <f>G22*(1-0)</f>
        <v>0</v>
      </c>
    </row>
    <row r="23" spans="1:32" ht="12.75">
      <c r="A23" s="46" t="s">
        <v>15</v>
      </c>
      <c r="B23" s="42"/>
      <c r="C23" s="42" t="s">
        <v>39</v>
      </c>
      <c r="D23" s="42" t="s">
        <v>74</v>
      </c>
      <c r="E23" s="42" t="s">
        <v>100</v>
      </c>
      <c r="F23" s="43">
        <v>7</v>
      </c>
      <c r="G23" s="43"/>
      <c r="H23" s="43">
        <f>ROUND(F23*AE23,2)</f>
        <v>0</v>
      </c>
      <c r="I23" s="43">
        <f>J23-H23</f>
        <v>0</v>
      </c>
      <c r="J23" s="43">
        <f>ROUND(F23*G23,2)</f>
        <v>0</v>
      </c>
      <c r="K23" s="43">
        <v>0</v>
      </c>
      <c r="L23" s="47">
        <f>F23*K23</f>
        <v>0</v>
      </c>
      <c r="N23" s="9" t="s">
        <v>7</v>
      </c>
      <c r="O23" s="4">
        <f>IF(N23="5",I23,0)</f>
        <v>0</v>
      </c>
      <c r="Z23" s="4">
        <f>IF(AD23=0,J23,0)</f>
        <v>0</v>
      </c>
      <c r="AA23" s="4">
        <f>IF(AD23=9,J23,0)</f>
        <v>0</v>
      </c>
      <c r="AB23" s="4">
        <f>IF(AD23=19,J23,0)</f>
        <v>0</v>
      </c>
      <c r="AD23" s="4">
        <v>19</v>
      </c>
      <c r="AE23" s="4">
        <f>G23*0</f>
        <v>0</v>
      </c>
      <c r="AF23" s="4">
        <f>G23*(1-0)</f>
        <v>0</v>
      </c>
    </row>
    <row r="24" spans="1:32" ht="12.75">
      <c r="A24" s="46" t="s">
        <v>16</v>
      </c>
      <c r="B24" s="42"/>
      <c r="C24" s="42" t="s">
        <v>40</v>
      </c>
      <c r="D24" s="42" t="s">
        <v>75</v>
      </c>
      <c r="E24" s="42" t="s">
        <v>100</v>
      </c>
      <c r="F24" s="43">
        <v>1</v>
      </c>
      <c r="G24" s="43"/>
      <c r="H24" s="43">
        <f>ROUND(F24*AE24,2)</f>
        <v>0</v>
      </c>
      <c r="I24" s="43">
        <f>J24-H24</f>
        <v>0</v>
      </c>
      <c r="J24" s="43">
        <f>ROUND(F24*G24,2)</f>
        <v>0</v>
      </c>
      <c r="K24" s="43">
        <v>0</v>
      </c>
      <c r="L24" s="47">
        <f>F24*K24</f>
        <v>0</v>
      </c>
      <c r="N24" s="9" t="s">
        <v>7</v>
      </c>
      <c r="O24" s="4">
        <f>IF(N24="5",I24,0)</f>
        <v>0</v>
      </c>
      <c r="Z24" s="4">
        <f>IF(AD24=0,J24,0)</f>
        <v>0</v>
      </c>
      <c r="AA24" s="4">
        <f>IF(AD24=9,J24,0)</f>
        <v>0</v>
      </c>
      <c r="AB24" s="4">
        <f>IF(AD24=19,J24,0)</f>
        <v>0</v>
      </c>
      <c r="AD24" s="4">
        <v>19</v>
      </c>
      <c r="AE24" s="4">
        <f>G24*0</f>
        <v>0</v>
      </c>
      <c r="AF24" s="4">
        <f>G24*(1-0)</f>
        <v>0</v>
      </c>
    </row>
    <row r="25" spans="1:32" ht="12.75">
      <c r="A25" s="46" t="s">
        <v>17</v>
      </c>
      <c r="B25" s="42"/>
      <c r="C25" s="42" t="s">
        <v>41</v>
      </c>
      <c r="D25" s="42" t="s">
        <v>76</v>
      </c>
      <c r="E25" s="42" t="s">
        <v>100</v>
      </c>
      <c r="F25" s="43">
        <v>7</v>
      </c>
      <c r="G25" s="43"/>
      <c r="H25" s="43">
        <f>ROUND(F25*AE25,2)</f>
        <v>0</v>
      </c>
      <c r="I25" s="43">
        <f>J25-H25</f>
        <v>0</v>
      </c>
      <c r="J25" s="43">
        <f>ROUND(F25*G25,2)</f>
        <v>0</v>
      </c>
      <c r="K25" s="43">
        <v>0</v>
      </c>
      <c r="L25" s="47">
        <f>F25*K25</f>
        <v>0</v>
      </c>
      <c r="N25" s="9" t="s">
        <v>7</v>
      </c>
      <c r="O25" s="4">
        <f>IF(N25="5",I25,0)</f>
        <v>0</v>
      </c>
      <c r="Z25" s="4">
        <f>IF(AD25=0,J25,0)</f>
        <v>0</v>
      </c>
      <c r="AA25" s="4">
        <f>IF(AD25=9,J25,0)</f>
        <v>0</v>
      </c>
      <c r="AB25" s="4">
        <f>IF(AD25=19,J25,0)</f>
        <v>0</v>
      </c>
      <c r="AD25" s="4">
        <v>19</v>
      </c>
      <c r="AE25" s="4">
        <f>G25*0</f>
        <v>0</v>
      </c>
      <c r="AF25" s="4">
        <f>G25*(1-0)</f>
        <v>0</v>
      </c>
    </row>
    <row r="26" spans="1:32" ht="12.75">
      <c r="A26" s="46" t="s">
        <v>18</v>
      </c>
      <c r="B26" s="42"/>
      <c r="C26" s="42" t="s">
        <v>42</v>
      </c>
      <c r="D26" s="42" t="s">
        <v>77</v>
      </c>
      <c r="E26" s="42" t="s">
        <v>99</v>
      </c>
      <c r="F26" s="43">
        <v>13</v>
      </c>
      <c r="G26" s="43"/>
      <c r="H26" s="43">
        <f>ROUND(F26*AE26,2)</f>
        <v>0</v>
      </c>
      <c r="I26" s="43">
        <f>J26-H26</f>
        <v>0</v>
      </c>
      <c r="J26" s="43">
        <f>ROUND(F26*G26,2)</f>
        <v>0</v>
      </c>
      <c r="K26" s="43">
        <v>0</v>
      </c>
      <c r="L26" s="47">
        <f>F26*K26</f>
        <v>0</v>
      </c>
      <c r="N26" s="9" t="s">
        <v>7</v>
      </c>
      <c r="O26" s="4">
        <f>IF(N26="5",I26,0)</f>
        <v>0</v>
      </c>
      <c r="Z26" s="4">
        <f>IF(AD26=0,J26,0)</f>
        <v>0</v>
      </c>
      <c r="AA26" s="4">
        <f>IF(AD26=9,J26,0)</f>
        <v>0</v>
      </c>
      <c r="AB26" s="4">
        <f>IF(AD26=19,J26,0)</f>
        <v>0</v>
      </c>
      <c r="AD26" s="4">
        <v>19</v>
      </c>
      <c r="AE26" s="4">
        <f>G26*0</f>
        <v>0</v>
      </c>
      <c r="AF26" s="4">
        <f>G26*(1-0)</f>
        <v>0</v>
      </c>
    </row>
    <row r="27" spans="1:37" ht="12.75">
      <c r="A27" s="44"/>
      <c r="B27" s="38"/>
      <c r="C27" s="39" t="s">
        <v>23</v>
      </c>
      <c r="D27" s="70" t="s">
        <v>78</v>
      </c>
      <c r="E27" s="71"/>
      <c r="F27" s="71"/>
      <c r="G27" s="71"/>
      <c r="H27" s="40">
        <f>SUM(H28:H29)</f>
        <v>0</v>
      </c>
      <c r="I27" s="40">
        <f>SUM(I28:I29)</f>
        <v>0</v>
      </c>
      <c r="J27" s="40">
        <f>H27+I27</f>
        <v>0</v>
      </c>
      <c r="K27" s="41"/>
      <c r="L27" s="45">
        <f>SUM(L28:L29)</f>
        <v>0</v>
      </c>
      <c r="P27" s="10">
        <f>IF(Q27="PR",J27,SUM(O28:O29))</f>
        <v>0</v>
      </c>
      <c r="Q27" s="6" t="s">
        <v>120</v>
      </c>
      <c r="R27" s="10">
        <f>IF(Q27="HS",H27,0)</f>
        <v>0</v>
      </c>
      <c r="S27" s="10">
        <f>IF(Q27="HS",I27-P27,0)</f>
        <v>0</v>
      </c>
      <c r="T27" s="10">
        <f>IF(Q27="PS",H27,0)</f>
        <v>0</v>
      </c>
      <c r="U27" s="10">
        <f>IF(Q27="PS",I27-P27,0)</f>
        <v>0</v>
      </c>
      <c r="V27" s="10">
        <f>IF(Q27="MP",H27,0)</f>
        <v>0</v>
      </c>
      <c r="W27" s="10">
        <f>IF(Q27="MP",I27-P27,0)</f>
        <v>0</v>
      </c>
      <c r="X27" s="10">
        <f>IF(Q27="OM",H27,0)</f>
        <v>0</v>
      </c>
      <c r="Y27" s="6"/>
      <c r="AI27" s="10">
        <f>SUM(Z28:Z29)</f>
        <v>0</v>
      </c>
      <c r="AJ27" s="10">
        <f>SUM(AA28:AA29)</f>
        <v>0</v>
      </c>
      <c r="AK27" s="10">
        <f>SUM(AB28:AB29)</f>
        <v>0</v>
      </c>
    </row>
    <row r="28" spans="1:32" ht="12.75">
      <c r="A28" s="46" t="s">
        <v>19</v>
      </c>
      <c r="B28" s="42"/>
      <c r="C28" s="42" t="s">
        <v>43</v>
      </c>
      <c r="D28" s="42" t="s">
        <v>79</v>
      </c>
      <c r="E28" s="42" t="s">
        <v>99</v>
      </c>
      <c r="F28" s="43">
        <v>13</v>
      </c>
      <c r="G28" s="43"/>
      <c r="H28" s="43">
        <f>ROUND(F28*AE28,2)</f>
        <v>0</v>
      </c>
      <c r="I28" s="43">
        <f>J28-H28</f>
        <v>0</v>
      </c>
      <c r="J28" s="43">
        <f>ROUND(F28*G28,2)</f>
        <v>0</v>
      </c>
      <c r="K28" s="43">
        <v>0</v>
      </c>
      <c r="L28" s="47">
        <f>F28*K28</f>
        <v>0</v>
      </c>
      <c r="N28" s="9" t="s">
        <v>7</v>
      </c>
      <c r="O28" s="4">
        <f>IF(N28="5",I28,0)</f>
        <v>0</v>
      </c>
      <c r="Z28" s="4">
        <f>IF(AD28=0,J28,0)</f>
        <v>0</v>
      </c>
      <c r="AA28" s="4">
        <f>IF(AD28=9,J28,0)</f>
        <v>0</v>
      </c>
      <c r="AB28" s="4">
        <f>IF(AD28=19,J28,0)</f>
        <v>0</v>
      </c>
      <c r="AD28" s="4">
        <v>19</v>
      </c>
      <c r="AE28" s="4">
        <f>G28*0</f>
        <v>0</v>
      </c>
      <c r="AF28" s="4">
        <f>G28*(1-0)</f>
        <v>0</v>
      </c>
    </row>
    <row r="29" spans="1:32" ht="12.75">
      <c r="A29" s="46" t="s">
        <v>20</v>
      </c>
      <c r="B29" s="42"/>
      <c r="C29" s="42" t="s">
        <v>44</v>
      </c>
      <c r="D29" s="42" t="s">
        <v>80</v>
      </c>
      <c r="E29" s="42" t="s">
        <v>101</v>
      </c>
      <c r="F29" s="43">
        <v>373</v>
      </c>
      <c r="G29" s="43"/>
      <c r="H29" s="43">
        <f>ROUND(F29*AE29,2)</f>
        <v>0</v>
      </c>
      <c r="I29" s="43">
        <f>J29-H29</f>
        <v>0</v>
      </c>
      <c r="J29" s="43">
        <f>ROUND(F29*G29,2)</f>
        <v>0</v>
      </c>
      <c r="K29" s="43">
        <v>0</v>
      </c>
      <c r="L29" s="47">
        <f>F29*K29</f>
        <v>0</v>
      </c>
      <c r="N29" s="9" t="s">
        <v>7</v>
      </c>
      <c r="O29" s="4">
        <f>IF(N29="5",I29,0)</f>
        <v>0</v>
      </c>
      <c r="Z29" s="4">
        <f>IF(AD29=0,J29,0)</f>
        <v>0</v>
      </c>
      <c r="AA29" s="4">
        <f>IF(AD29=9,J29,0)</f>
        <v>0</v>
      </c>
      <c r="AB29" s="4">
        <f>IF(AD29=19,J29,0)</f>
        <v>0</v>
      </c>
      <c r="AD29" s="4">
        <v>19</v>
      </c>
      <c r="AE29" s="4">
        <f>G29*0</f>
        <v>0</v>
      </c>
      <c r="AF29" s="4">
        <f>G29*(1-0)</f>
        <v>0</v>
      </c>
    </row>
    <row r="30" spans="1:37" ht="12.75">
      <c r="A30" s="44"/>
      <c r="B30" s="38"/>
      <c r="C30" s="39" t="s">
        <v>45</v>
      </c>
      <c r="D30" s="70" t="s">
        <v>81</v>
      </c>
      <c r="E30" s="71"/>
      <c r="F30" s="71"/>
      <c r="G30" s="71"/>
      <c r="H30" s="40">
        <f>SUM(H31:H33)</f>
        <v>0</v>
      </c>
      <c r="I30" s="40">
        <f>SUM(I31:I33)</f>
        <v>0</v>
      </c>
      <c r="J30" s="40">
        <f>H30+I30</f>
        <v>0</v>
      </c>
      <c r="K30" s="41"/>
      <c r="L30" s="45">
        <f>SUM(L31:L33)</f>
        <v>3.889</v>
      </c>
      <c r="P30" s="10">
        <f>IF(Q30="PR",J30,SUM(O31:O33))</f>
        <v>0</v>
      </c>
      <c r="Q30" s="6" t="s">
        <v>120</v>
      </c>
      <c r="R30" s="10">
        <f>IF(Q30="HS",H30,0)</f>
        <v>0</v>
      </c>
      <c r="S30" s="10">
        <f>IF(Q30="HS",I30-P30,0)</f>
        <v>0</v>
      </c>
      <c r="T30" s="10">
        <f>IF(Q30="PS",H30,0)</f>
        <v>0</v>
      </c>
      <c r="U30" s="10">
        <f>IF(Q30="PS",I30-P30,0)</f>
        <v>0</v>
      </c>
      <c r="V30" s="10">
        <f>IF(Q30="MP",H30,0)</f>
        <v>0</v>
      </c>
      <c r="W30" s="10">
        <f>IF(Q30="MP",I30-P30,0)</f>
        <v>0</v>
      </c>
      <c r="X30" s="10">
        <f>IF(Q30="OM",H30,0)</f>
        <v>0</v>
      </c>
      <c r="Y30" s="6"/>
      <c r="AI30" s="10">
        <f>SUM(Z31:Z33)</f>
        <v>0</v>
      </c>
      <c r="AJ30" s="10">
        <f>SUM(AA31:AA33)</f>
        <v>0</v>
      </c>
      <c r="AK30" s="10">
        <f>SUM(AB31:AB33)</f>
        <v>0</v>
      </c>
    </row>
    <row r="31" spans="1:32" ht="12.75">
      <c r="A31" s="46" t="s">
        <v>21</v>
      </c>
      <c r="B31" s="42"/>
      <c r="C31" s="42" t="s">
        <v>46</v>
      </c>
      <c r="D31" s="42" t="s">
        <v>82</v>
      </c>
      <c r="E31" s="42" t="s">
        <v>100</v>
      </c>
      <c r="F31" s="43">
        <v>13</v>
      </c>
      <c r="G31" s="43"/>
      <c r="H31" s="43">
        <f>ROUND(F31*AE31,2)</f>
        <v>0</v>
      </c>
      <c r="I31" s="43">
        <f>J31-H31</f>
        <v>0</v>
      </c>
      <c r="J31" s="43">
        <f>ROUND(F31*G31,2)</f>
        <v>0</v>
      </c>
      <c r="K31" s="43">
        <v>0.015</v>
      </c>
      <c r="L31" s="47">
        <f>F31*K31</f>
        <v>0.195</v>
      </c>
      <c r="N31" s="9" t="s">
        <v>7</v>
      </c>
      <c r="O31" s="4">
        <f>IF(N31="5",I31,0)</f>
        <v>0</v>
      </c>
      <c r="Z31" s="4">
        <f>IF(AD31=0,J31,0)</f>
        <v>0</v>
      </c>
      <c r="AA31" s="4">
        <f>IF(AD31=9,J31,0)</f>
        <v>0</v>
      </c>
      <c r="AB31" s="4">
        <f>IF(AD31=19,J31,0)</f>
        <v>0</v>
      </c>
      <c r="AD31" s="4">
        <v>19</v>
      </c>
      <c r="AE31" s="4">
        <f>G31*0.144251854394295</f>
        <v>0</v>
      </c>
      <c r="AF31" s="4">
        <f>G31*(1-0.144251854394295)</f>
        <v>0</v>
      </c>
    </row>
    <row r="32" spans="1:32" ht="12.75">
      <c r="A32" s="46" t="s">
        <v>22</v>
      </c>
      <c r="B32" s="42"/>
      <c r="C32" s="42" t="s">
        <v>47</v>
      </c>
      <c r="D32" s="42" t="s">
        <v>83</v>
      </c>
      <c r="E32" s="42" t="s">
        <v>101</v>
      </c>
      <c r="F32" s="43">
        <v>359</v>
      </c>
      <c r="G32" s="43"/>
      <c r="H32" s="43">
        <f>ROUND(F32*AE32,2)</f>
        <v>0</v>
      </c>
      <c r="I32" s="43">
        <f>J32-H32</f>
        <v>0</v>
      </c>
      <c r="J32" s="43">
        <f>ROUND(F32*G32,2)</f>
        <v>0</v>
      </c>
      <c r="K32" s="43">
        <v>0.01</v>
      </c>
      <c r="L32" s="47">
        <f>F32*K32</f>
        <v>3.59</v>
      </c>
      <c r="N32" s="9" t="s">
        <v>7</v>
      </c>
      <c r="O32" s="4">
        <f>IF(N32="5",I32,0)</f>
        <v>0</v>
      </c>
      <c r="Z32" s="4">
        <f>IF(AD32=0,J32,0)</f>
        <v>0</v>
      </c>
      <c r="AA32" s="4">
        <f>IF(AD32=9,J32,0)</f>
        <v>0</v>
      </c>
      <c r="AB32" s="4">
        <f>IF(AD32=19,J32,0)</f>
        <v>0</v>
      </c>
      <c r="AD32" s="4">
        <v>19</v>
      </c>
      <c r="AE32" s="4">
        <f>G32*0.816020424445508</f>
        <v>0</v>
      </c>
      <c r="AF32" s="4">
        <f>G32*(1-0.816020424445508)</f>
        <v>0</v>
      </c>
    </row>
    <row r="33" spans="1:32" ht="12.75">
      <c r="A33" s="46" t="s">
        <v>23</v>
      </c>
      <c r="B33" s="42"/>
      <c r="C33" s="42" t="s">
        <v>48</v>
      </c>
      <c r="D33" s="42" t="s">
        <v>84</v>
      </c>
      <c r="E33" s="42" t="s">
        <v>100</v>
      </c>
      <c r="F33" s="43">
        <v>4</v>
      </c>
      <c r="G33" s="43"/>
      <c r="H33" s="43">
        <f>ROUND(F33*AE33,2)</f>
        <v>0</v>
      </c>
      <c r="I33" s="43">
        <f>J33-H33</f>
        <v>0</v>
      </c>
      <c r="J33" s="43">
        <f>ROUND(F33*G33,2)</f>
        <v>0</v>
      </c>
      <c r="K33" s="43">
        <v>0.026</v>
      </c>
      <c r="L33" s="47">
        <f>F33*K33</f>
        <v>0.104</v>
      </c>
      <c r="N33" s="9" t="s">
        <v>7</v>
      </c>
      <c r="O33" s="4">
        <f>IF(N33="5",I33,0)</f>
        <v>0</v>
      </c>
      <c r="Z33" s="4">
        <f>IF(AD33=0,J33,0)</f>
        <v>0</v>
      </c>
      <c r="AA33" s="4">
        <f>IF(AD33=9,J33,0)</f>
        <v>0</v>
      </c>
      <c r="AB33" s="4">
        <f>IF(AD33=19,J33,0)</f>
        <v>0</v>
      </c>
      <c r="AD33" s="4">
        <v>19</v>
      </c>
      <c r="AE33" s="4">
        <f>G33*0.221732796892342</f>
        <v>0</v>
      </c>
      <c r="AF33" s="4">
        <f>G33*(1-0.221732796892342)</f>
        <v>0</v>
      </c>
    </row>
    <row r="34" spans="1:37" ht="12.75">
      <c r="A34" s="44"/>
      <c r="B34" s="38"/>
      <c r="C34" s="39" t="s">
        <v>49</v>
      </c>
      <c r="D34" s="70" t="s">
        <v>85</v>
      </c>
      <c r="E34" s="71"/>
      <c r="F34" s="71"/>
      <c r="G34" s="71"/>
      <c r="H34" s="40">
        <f>SUM(H35:H35)</f>
        <v>0</v>
      </c>
      <c r="I34" s="40">
        <f>SUM(I35:I35)</f>
        <v>0</v>
      </c>
      <c r="J34" s="40">
        <f>H34+I34</f>
        <v>0</v>
      </c>
      <c r="K34" s="41"/>
      <c r="L34" s="45">
        <f>SUM(L35:L35)</f>
        <v>3.17</v>
      </c>
      <c r="P34" s="10">
        <f>IF(Q34="PR",J34,SUM(O35:O35))</f>
        <v>0</v>
      </c>
      <c r="Q34" s="6" t="s">
        <v>120</v>
      </c>
      <c r="R34" s="10">
        <f>IF(Q34="HS",H34,0)</f>
        <v>0</v>
      </c>
      <c r="S34" s="10">
        <f>IF(Q34="HS",I34-P34,0)</f>
        <v>0</v>
      </c>
      <c r="T34" s="10">
        <f>IF(Q34="PS",H34,0)</f>
        <v>0</v>
      </c>
      <c r="U34" s="10">
        <f>IF(Q34="PS",I34-P34,0)</f>
        <v>0</v>
      </c>
      <c r="V34" s="10">
        <f>IF(Q34="MP",H34,0)</f>
        <v>0</v>
      </c>
      <c r="W34" s="10">
        <f>IF(Q34="MP",I34-P34,0)</f>
        <v>0</v>
      </c>
      <c r="X34" s="10">
        <f>IF(Q34="OM",H34,0)</f>
        <v>0</v>
      </c>
      <c r="Y34" s="6"/>
      <c r="AI34" s="10">
        <f>SUM(Z35:Z35)</f>
        <v>0</v>
      </c>
      <c r="AJ34" s="10">
        <f>SUM(AA35:AA35)</f>
        <v>0</v>
      </c>
      <c r="AK34" s="10">
        <f>SUM(AB35:AB35)</f>
        <v>0</v>
      </c>
    </row>
    <row r="35" spans="1:32" ht="12.75">
      <c r="A35" s="46" t="s">
        <v>24</v>
      </c>
      <c r="B35" s="42"/>
      <c r="C35" s="42" t="s">
        <v>50</v>
      </c>
      <c r="D35" s="42" t="s">
        <v>86</v>
      </c>
      <c r="E35" s="42" t="s">
        <v>100</v>
      </c>
      <c r="F35" s="43">
        <v>2</v>
      </c>
      <c r="G35" s="43"/>
      <c r="H35" s="43">
        <f>ROUND(F35*AE35,2)</f>
        <v>0</v>
      </c>
      <c r="I35" s="43">
        <f>J35-H35</f>
        <v>0</v>
      </c>
      <c r="J35" s="43">
        <f>ROUND(F35*G35,2)</f>
        <v>0</v>
      </c>
      <c r="K35" s="43">
        <v>1.585</v>
      </c>
      <c r="L35" s="47">
        <f>F35*K35</f>
        <v>3.17</v>
      </c>
      <c r="N35" s="9" t="s">
        <v>7</v>
      </c>
      <c r="O35" s="4">
        <f>IF(N35="5",I35,0)</f>
        <v>0</v>
      </c>
      <c r="Z35" s="4">
        <f>IF(AD35=0,J35,0)</f>
        <v>0</v>
      </c>
      <c r="AA35" s="4">
        <f>IF(AD35=9,J35,0)</f>
        <v>0</v>
      </c>
      <c r="AB35" s="4">
        <f>IF(AD35=19,J35,0)</f>
        <v>0</v>
      </c>
      <c r="AD35" s="4">
        <v>19</v>
      </c>
      <c r="AE35" s="4">
        <f>G35*0.595887281035796</f>
        <v>0</v>
      </c>
      <c r="AF35" s="4">
        <f>G35*(1-0.595887281035796)</f>
        <v>0</v>
      </c>
    </row>
    <row r="36" spans="1:37" ht="12.75">
      <c r="A36" s="44"/>
      <c r="B36" s="38"/>
      <c r="C36" s="39" t="s">
        <v>51</v>
      </c>
      <c r="D36" s="70" t="s">
        <v>87</v>
      </c>
      <c r="E36" s="71"/>
      <c r="F36" s="71"/>
      <c r="G36" s="71"/>
      <c r="H36" s="40">
        <f>SUM(H37:H38)</f>
        <v>0</v>
      </c>
      <c r="I36" s="40">
        <f>SUM(I37:I38)</f>
        <v>0</v>
      </c>
      <c r="J36" s="40">
        <f>H36+I36</f>
        <v>0</v>
      </c>
      <c r="K36" s="41"/>
      <c r="L36" s="45">
        <f>SUM(L37:L38)</f>
        <v>22.598</v>
      </c>
      <c r="P36" s="10">
        <f>IF(Q36="PR",J36,SUM(O37:O38))</f>
        <v>0</v>
      </c>
      <c r="Q36" s="6" t="s">
        <v>120</v>
      </c>
      <c r="R36" s="10">
        <f>IF(Q36="HS",H36,0)</f>
        <v>0</v>
      </c>
      <c r="S36" s="10">
        <f>IF(Q36="HS",I36-P36,0)</f>
        <v>0</v>
      </c>
      <c r="T36" s="10">
        <f>IF(Q36="PS",H36,0)</f>
        <v>0</v>
      </c>
      <c r="U36" s="10">
        <f>IF(Q36="PS",I36-P36,0)</f>
        <v>0</v>
      </c>
      <c r="V36" s="10">
        <f>IF(Q36="MP",H36,0)</f>
        <v>0</v>
      </c>
      <c r="W36" s="10">
        <f>IF(Q36="MP",I36-P36,0)</f>
        <v>0</v>
      </c>
      <c r="X36" s="10">
        <f>IF(Q36="OM",H36,0)</f>
        <v>0</v>
      </c>
      <c r="Y36" s="6"/>
      <c r="AI36" s="10">
        <f>SUM(Z37:Z38)</f>
        <v>0</v>
      </c>
      <c r="AJ36" s="10">
        <f>SUM(AA37:AA38)</f>
        <v>0</v>
      </c>
      <c r="AK36" s="10">
        <f>SUM(AB37:AB38)</f>
        <v>0</v>
      </c>
    </row>
    <row r="37" spans="1:32" ht="12.75">
      <c r="A37" s="46" t="s">
        <v>25</v>
      </c>
      <c r="B37" s="42"/>
      <c r="C37" s="42" t="s">
        <v>52</v>
      </c>
      <c r="D37" s="42" t="s">
        <v>88</v>
      </c>
      <c r="E37" s="42" t="s">
        <v>99</v>
      </c>
      <c r="F37" s="43">
        <v>8</v>
      </c>
      <c r="G37" s="43"/>
      <c r="H37" s="43">
        <f>ROUND(F37*AE37,2)</f>
        <v>0</v>
      </c>
      <c r="I37" s="43">
        <f>J37-H37</f>
        <v>0</v>
      </c>
      <c r="J37" s="43">
        <f>ROUND(F37*G37,2)</f>
        <v>0</v>
      </c>
      <c r="K37" s="43">
        <v>2.2</v>
      </c>
      <c r="L37" s="47">
        <f>F37*K37</f>
        <v>17.6</v>
      </c>
      <c r="N37" s="9" t="s">
        <v>7</v>
      </c>
      <c r="O37" s="4">
        <f>IF(N37="5",I37,0)</f>
        <v>0</v>
      </c>
      <c r="Z37" s="4">
        <f>IF(AD37=0,J37,0)</f>
        <v>0</v>
      </c>
      <c r="AA37" s="4">
        <f>IF(AD37=9,J37,0)</f>
        <v>0</v>
      </c>
      <c r="AB37" s="4">
        <f>IF(AD37=19,J37,0)</f>
        <v>0</v>
      </c>
      <c r="AD37" s="4">
        <v>19</v>
      </c>
      <c r="AE37" s="4">
        <f>G37*0.000144060505412273</f>
        <v>0</v>
      </c>
      <c r="AF37" s="4">
        <f>G37*(1-0.000144060505412273)</f>
        <v>0</v>
      </c>
    </row>
    <row r="38" spans="1:32" ht="12.75">
      <c r="A38" s="46" t="s">
        <v>26</v>
      </c>
      <c r="B38" s="42"/>
      <c r="C38" s="42" t="s">
        <v>53</v>
      </c>
      <c r="D38" s="42" t="s">
        <v>89</v>
      </c>
      <c r="E38" s="42" t="s">
        <v>101</v>
      </c>
      <c r="F38" s="43">
        <v>5.1</v>
      </c>
      <c r="G38" s="43"/>
      <c r="H38" s="43">
        <f>ROUND(F38*AE38,2)</f>
        <v>0</v>
      </c>
      <c r="I38" s="43">
        <f>J38-H38</f>
        <v>0</v>
      </c>
      <c r="J38" s="43">
        <f>ROUND(F38*G38,2)</f>
        <v>0</v>
      </c>
      <c r="K38" s="43">
        <v>0.98</v>
      </c>
      <c r="L38" s="47">
        <f>F38*K38</f>
        <v>4.997999999999999</v>
      </c>
      <c r="N38" s="9" t="s">
        <v>7</v>
      </c>
      <c r="O38" s="4">
        <f>IF(N38="5",I38,0)</f>
        <v>0</v>
      </c>
      <c r="Z38" s="4">
        <f>IF(AD38=0,J38,0)</f>
        <v>0</v>
      </c>
      <c r="AA38" s="4">
        <f>IF(AD38=9,J38,0)</f>
        <v>0</v>
      </c>
      <c r="AB38" s="4">
        <f>IF(AD38=19,J38,0)</f>
        <v>0</v>
      </c>
      <c r="AD38" s="4">
        <v>19</v>
      </c>
      <c r="AE38" s="4">
        <f>G38*0</f>
        <v>0</v>
      </c>
      <c r="AF38" s="4">
        <f>G38*(1-0)</f>
        <v>0</v>
      </c>
    </row>
    <row r="39" spans="1:37" ht="12.75">
      <c r="A39" s="44"/>
      <c r="B39" s="38"/>
      <c r="C39" s="39" t="s">
        <v>54</v>
      </c>
      <c r="D39" s="70" t="s">
        <v>90</v>
      </c>
      <c r="E39" s="71"/>
      <c r="F39" s="71"/>
      <c r="G39" s="71"/>
      <c r="H39" s="40">
        <f>SUM(H40:H40)</f>
        <v>0</v>
      </c>
      <c r="I39" s="40">
        <f>SUM(I40:I40)</f>
        <v>0</v>
      </c>
      <c r="J39" s="40">
        <f>H39+I39</f>
        <v>0</v>
      </c>
      <c r="K39" s="41"/>
      <c r="L39" s="45">
        <f>SUM(L40:L40)</f>
        <v>0</v>
      </c>
      <c r="P39" s="10">
        <f>IF(Q39="PR",J39,SUM(O40:O40))</f>
        <v>0</v>
      </c>
      <c r="Q39" s="6" t="s">
        <v>121</v>
      </c>
      <c r="R39" s="10">
        <f>IF(Q39="HS",H39,0)</f>
        <v>0</v>
      </c>
      <c r="S39" s="10">
        <f>IF(Q39="HS",I39-P39,0)</f>
        <v>0</v>
      </c>
      <c r="T39" s="10">
        <f>IF(Q39="PS",H39,0)</f>
        <v>0</v>
      </c>
      <c r="U39" s="10">
        <f>IF(Q39="PS",I39-P39,0)</f>
        <v>0</v>
      </c>
      <c r="V39" s="10">
        <f>IF(Q39="MP",H39,0)</f>
        <v>0</v>
      </c>
      <c r="W39" s="10">
        <f>IF(Q39="MP",I39-P39,0)</f>
        <v>0</v>
      </c>
      <c r="X39" s="10">
        <f>IF(Q39="OM",H39,0)</f>
        <v>0</v>
      </c>
      <c r="Y39" s="6"/>
      <c r="AI39" s="10">
        <f>SUM(Z40:Z40)</f>
        <v>0</v>
      </c>
      <c r="AJ39" s="10">
        <f>SUM(AA40:AA40)</f>
        <v>0</v>
      </c>
      <c r="AK39" s="10">
        <f>SUM(AB40:AB40)</f>
        <v>0</v>
      </c>
    </row>
    <row r="40" spans="1:32" ht="12.75">
      <c r="A40" s="46" t="s">
        <v>27</v>
      </c>
      <c r="B40" s="42"/>
      <c r="C40" s="42" t="s">
        <v>55</v>
      </c>
      <c r="D40" s="42" t="s">
        <v>91</v>
      </c>
      <c r="E40" s="42" t="s">
        <v>102</v>
      </c>
      <c r="F40" s="43">
        <v>29.66</v>
      </c>
      <c r="G40" s="43"/>
      <c r="H40" s="43">
        <f>ROUND(F40*AE40,2)</f>
        <v>0</v>
      </c>
      <c r="I40" s="43">
        <f>J40-H40</f>
        <v>0</v>
      </c>
      <c r="J40" s="43">
        <f>ROUND(F40*G40,2)</f>
        <v>0</v>
      </c>
      <c r="K40" s="43">
        <v>0</v>
      </c>
      <c r="L40" s="47">
        <f>F40*K40</f>
        <v>0</v>
      </c>
      <c r="N40" s="9" t="s">
        <v>11</v>
      </c>
      <c r="O40" s="4">
        <f>IF(N40="5",I40,0)</f>
        <v>0</v>
      </c>
      <c r="Z40" s="4">
        <f>IF(AD40=0,J40,0)</f>
        <v>0</v>
      </c>
      <c r="AA40" s="4">
        <f>IF(AD40=9,J40,0)</f>
        <v>0</v>
      </c>
      <c r="AB40" s="4">
        <f>IF(AD40=19,J40,0)</f>
        <v>0</v>
      </c>
      <c r="AD40" s="4">
        <v>19</v>
      </c>
      <c r="AE40" s="4">
        <f>G40*0</f>
        <v>0</v>
      </c>
      <c r="AF40" s="4">
        <f>G40*(1-0)</f>
        <v>0</v>
      </c>
    </row>
    <row r="41" spans="1:37" ht="12.75">
      <c r="A41" s="44"/>
      <c r="B41" s="38"/>
      <c r="C41" s="39" t="s">
        <v>56</v>
      </c>
      <c r="D41" s="70" t="s">
        <v>92</v>
      </c>
      <c r="E41" s="71"/>
      <c r="F41" s="71"/>
      <c r="G41" s="71"/>
      <c r="H41" s="40">
        <f>SUM(H42:H42)</f>
        <v>0</v>
      </c>
      <c r="I41" s="40">
        <f>SUM(I42:I42)</f>
        <v>0</v>
      </c>
      <c r="J41" s="40">
        <f>H41+I41</f>
        <v>0</v>
      </c>
      <c r="K41" s="41"/>
      <c r="L41" s="45">
        <f>SUM(L42:L42)</f>
        <v>0</v>
      </c>
      <c r="P41" s="10">
        <f>IF(Q41="PR",J41,SUM(O42:O42))</f>
        <v>0</v>
      </c>
      <c r="Q41" s="6" t="s">
        <v>121</v>
      </c>
      <c r="R41" s="10">
        <f>IF(Q41="HS",H41,0)</f>
        <v>0</v>
      </c>
      <c r="S41" s="10">
        <f>IF(Q41="HS",I41-P41,0)</f>
        <v>0</v>
      </c>
      <c r="T41" s="10">
        <f>IF(Q41="PS",H41,0)</f>
        <v>0</v>
      </c>
      <c r="U41" s="10">
        <f>IF(Q41="PS",I41-P41,0)</f>
        <v>0</v>
      </c>
      <c r="V41" s="10">
        <f>IF(Q41="MP",H41,0)</f>
        <v>0</v>
      </c>
      <c r="W41" s="10">
        <f>IF(Q41="MP",I41-P41,0)</f>
        <v>0</v>
      </c>
      <c r="X41" s="10">
        <f>IF(Q41="OM",H41,0)</f>
        <v>0</v>
      </c>
      <c r="Y41" s="6"/>
      <c r="AI41" s="10">
        <f>SUM(Z42:Z42)</f>
        <v>0</v>
      </c>
      <c r="AJ41" s="10">
        <f>SUM(AA42:AA42)</f>
        <v>0</v>
      </c>
      <c r="AK41" s="10">
        <f>SUM(AB42:AB42)</f>
        <v>0</v>
      </c>
    </row>
    <row r="42" spans="1:32" ht="12.75">
      <c r="A42" s="46" t="s">
        <v>28</v>
      </c>
      <c r="B42" s="42"/>
      <c r="C42" s="42" t="s">
        <v>57</v>
      </c>
      <c r="D42" s="42" t="s">
        <v>93</v>
      </c>
      <c r="E42" s="42" t="s">
        <v>102</v>
      </c>
      <c r="F42" s="43">
        <v>22.6</v>
      </c>
      <c r="G42" s="43"/>
      <c r="H42" s="43">
        <f>ROUND(F42*AE42,2)</f>
        <v>0</v>
      </c>
      <c r="I42" s="43">
        <f>J42-H42</f>
        <v>0</v>
      </c>
      <c r="J42" s="43">
        <f>ROUND(F42*G42,2)</f>
        <v>0</v>
      </c>
      <c r="K42" s="43">
        <v>0</v>
      </c>
      <c r="L42" s="47">
        <f>F42*K42</f>
        <v>0</v>
      </c>
      <c r="N42" s="9" t="s">
        <v>11</v>
      </c>
      <c r="O42" s="4">
        <f>IF(N42="5",I42,0)</f>
        <v>0</v>
      </c>
      <c r="Z42" s="4">
        <f>IF(AD42=0,J42,0)</f>
        <v>0</v>
      </c>
      <c r="AA42" s="4">
        <f>IF(AD42=9,J42,0)</f>
        <v>0</v>
      </c>
      <c r="AB42" s="4">
        <f>IF(AD42=19,J42,0)</f>
        <v>0</v>
      </c>
      <c r="AD42" s="4">
        <v>19</v>
      </c>
      <c r="AE42" s="4">
        <f>G42*0</f>
        <v>0</v>
      </c>
      <c r="AF42" s="4">
        <f>G42*(1-0)</f>
        <v>0</v>
      </c>
    </row>
    <row r="43" spans="1:28" ht="12.75">
      <c r="A43" s="48"/>
      <c r="B43" s="2"/>
      <c r="C43" s="2"/>
      <c r="D43" s="2"/>
      <c r="E43" s="2"/>
      <c r="F43" s="2"/>
      <c r="G43" s="2"/>
      <c r="H43" s="61" t="s">
        <v>108</v>
      </c>
      <c r="I43" s="72"/>
      <c r="J43" s="11">
        <f>J12+J19+J21+J27+J30+J34+J36+J39+J41</f>
        <v>0</v>
      </c>
      <c r="K43" s="2"/>
      <c r="L43" s="49"/>
      <c r="Z43" s="12">
        <f>SUM(Z13:Z42)</f>
        <v>0</v>
      </c>
      <c r="AA43" s="12">
        <f>SUM(AA13:AA42)</f>
        <v>0</v>
      </c>
      <c r="AB43" s="12">
        <f>SUM(AB13:AB42)</f>
        <v>0</v>
      </c>
    </row>
    <row r="44" spans="1:12" ht="12.7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7"/>
    </row>
    <row r="45" spans="1:12" ht="12.7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7"/>
    </row>
    <row r="46" spans="1:12" ht="12.7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7"/>
    </row>
    <row r="47" spans="1:12" ht="12.7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7"/>
    </row>
    <row r="48" spans="1:12" ht="13.5" thickBot="1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</row>
  </sheetData>
  <sheetProtection/>
  <mergeCells count="37">
    <mergeCell ref="D30:G30"/>
    <mergeCell ref="D34:G34"/>
    <mergeCell ref="D36:G36"/>
    <mergeCell ref="D39:G39"/>
    <mergeCell ref="D41:G41"/>
    <mergeCell ref="H43:I43"/>
    <mergeCell ref="H10:J10"/>
    <mergeCell ref="K10:L10"/>
    <mergeCell ref="D12:G12"/>
    <mergeCell ref="D19:G19"/>
    <mergeCell ref="D21:G21"/>
    <mergeCell ref="D27:G27"/>
    <mergeCell ref="G2:H3"/>
    <mergeCell ref="G4:H5"/>
    <mergeCell ref="G6:H7"/>
    <mergeCell ref="G8:H9"/>
    <mergeCell ref="I8:I9"/>
    <mergeCell ref="J2:L3"/>
    <mergeCell ref="J4:L5"/>
    <mergeCell ref="J6:L7"/>
    <mergeCell ref="J8:L9"/>
    <mergeCell ref="A8:C9"/>
    <mergeCell ref="D2:D3"/>
    <mergeCell ref="D4:D5"/>
    <mergeCell ref="D6:D7"/>
    <mergeCell ref="D8:D9"/>
    <mergeCell ref="E8:F9"/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I25" sqref="I25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73" t="s">
        <v>129</v>
      </c>
      <c r="B1" s="74"/>
      <c r="C1" s="74"/>
      <c r="D1" s="74"/>
      <c r="E1" s="74"/>
      <c r="F1" s="74"/>
      <c r="G1" s="74"/>
      <c r="H1" s="74"/>
      <c r="I1" s="74"/>
    </row>
    <row r="2" spans="1:10" ht="12.75">
      <c r="A2" s="52" t="s">
        <v>1</v>
      </c>
      <c r="B2" s="53"/>
      <c r="C2" s="61" t="s">
        <v>58</v>
      </c>
      <c r="D2" s="72"/>
      <c r="E2" s="57" t="s">
        <v>109</v>
      </c>
      <c r="F2" s="57" t="s">
        <v>114</v>
      </c>
      <c r="G2" s="53"/>
      <c r="H2" s="57" t="s">
        <v>161</v>
      </c>
      <c r="I2" s="79"/>
      <c r="J2" s="7"/>
    </row>
    <row r="3" spans="1:10" ht="12.75">
      <c r="A3" s="54"/>
      <c r="B3" s="55"/>
      <c r="C3" s="62"/>
      <c r="D3" s="62"/>
      <c r="E3" s="55"/>
      <c r="F3" s="55"/>
      <c r="G3" s="55"/>
      <c r="H3" s="55"/>
      <c r="I3" s="65"/>
      <c r="J3" s="7"/>
    </row>
    <row r="4" spans="1:10" ht="12.75">
      <c r="A4" s="56" t="s">
        <v>2</v>
      </c>
      <c r="B4" s="55"/>
      <c r="C4" s="58" t="s">
        <v>59</v>
      </c>
      <c r="D4" s="55"/>
      <c r="E4" s="58" t="s">
        <v>110</v>
      </c>
      <c r="F4" s="58"/>
      <c r="G4" s="55"/>
      <c r="H4" s="58" t="s">
        <v>161</v>
      </c>
      <c r="I4" s="80"/>
      <c r="J4" s="7"/>
    </row>
    <row r="5" spans="1:10" ht="12.75">
      <c r="A5" s="54"/>
      <c r="B5" s="55"/>
      <c r="C5" s="55"/>
      <c r="D5" s="55"/>
      <c r="E5" s="55"/>
      <c r="F5" s="55"/>
      <c r="G5" s="55"/>
      <c r="H5" s="55"/>
      <c r="I5" s="65"/>
      <c r="J5" s="7"/>
    </row>
    <row r="6" spans="1:10" ht="12.75">
      <c r="A6" s="56" t="s">
        <v>3</v>
      </c>
      <c r="B6" s="55"/>
      <c r="C6" s="58" t="s">
        <v>60</v>
      </c>
      <c r="D6" s="55"/>
      <c r="E6" s="58" t="s">
        <v>111</v>
      </c>
      <c r="F6" s="58" t="s">
        <v>115</v>
      </c>
      <c r="G6" s="55"/>
      <c r="H6" s="58" t="s">
        <v>161</v>
      </c>
      <c r="I6" s="80"/>
      <c r="J6" s="7"/>
    </row>
    <row r="7" spans="1:10" ht="12.75">
      <c r="A7" s="54"/>
      <c r="B7" s="55"/>
      <c r="C7" s="55"/>
      <c r="D7" s="55"/>
      <c r="E7" s="55"/>
      <c r="F7" s="55"/>
      <c r="G7" s="55"/>
      <c r="H7" s="55"/>
      <c r="I7" s="65"/>
      <c r="J7" s="7"/>
    </row>
    <row r="8" spans="1:10" ht="12.75">
      <c r="A8" s="56" t="s">
        <v>95</v>
      </c>
      <c r="B8" s="55"/>
      <c r="C8" s="63"/>
      <c r="D8" s="55"/>
      <c r="E8" s="58" t="s">
        <v>96</v>
      </c>
      <c r="F8" s="55"/>
      <c r="G8" s="55"/>
      <c r="H8" s="58" t="s">
        <v>162</v>
      </c>
      <c r="I8" s="80" t="s">
        <v>28</v>
      </c>
      <c r="J8" s="7"/>
    </row>
    <row r="9" spans="1:10" ht="12.75">
      <c r="A9" s="54"/>
      <c r="B9" s="55"/>
      <c r="C9" s="55"/>
      <c r="D9" s="55"/>
      <c r="E9" s="55"/>
      <c r="F9" s="55"/>
      <c r="G9" s="55"/>
      <c r="H9" s="55"/>
      <c r="I9" s="65"/>
      <c r="J9" s="7"/>
    </row>
    <row r="10" spans="1:10" ht="12.75">
      <c r="A10" s="56" t="s">
        <v>4</v>
      </c>
      <c r="B10" s="55"/>
      <c r="C10" s="58" t="s">
        <v>165</v>
      </c>
      <c r="D10" s="55"/>
      <c r="E10" s="58" t="s">
        <v>112</v>
      </c>
      <c r="F10" s="58"/>
      <c r="G10" s="55"/>
      <c r="H10" s="58" t="s">
        <v>163</v>
      </c>
      <c r="I10" s="81"/>
      <c r="J10" s="7"/>
    </row>
    <row r="11" spans="1:10" ht="12.75">
      <c r="A11" s="75"/>
      <c r="B11" s="76"/>
      <c r="C11" s="76"/>
      <c r="D11" s="76"/>
      <c r="E11" s="76"/>
      <c r="F11" s="76"/>
      <c r="G11" s="76"/>
      <c r="H11" s="76"/>
      <c r="I11" s="82"/>
      <c r="J11" s="7"/>
    </row>
    <row r="12" spans="1:9" ht="23.25" customHeight="1">
      <c r="A12" s="85" t="s">
        <v>130</v>
      </c>
      <c r="B12" s="86"/>
      <c r="C12" s="86"/>
      <c r="D12" s="86"/>
      <c r="E12" s="86"/>
      <c r="F12" s="86"/>
      <c r="G12" s="86"/>
      <c r="H12" s="86"/>
      <c r="I12" s="86"/>
    </row>
    <row r="13" spans="1:10" ht="26.25" customHeight="1">
      <c r="A13" s="14" t="s">
        <v>131</v>
      </c>
      <c r="B13" s="87" t="s">
        <v>141</v>
      </c>
      <c r="C13" s="88"/>
      <c r="D13" s="14" t="s">
        <v>143</v>
      </c>
      <c r="E13" s="87" t="s">
        <v>149</v>
      </c>
      <c r="F13" s="88"/>
      <c r="G13" s="14" t="s">
        <v>150</v>
      </c>
      <c r="H13" s="87" t="s">
        <v>164</v>
      </c>
      <c r="I13" s="88"/>
      <c r="J13" s="7"/>
    </row>
    <row r="14" spans="1:10" ht="15" customHeight="1">
      <c r="A14" s="15" t="s">
        <v>132</v>
      </c>
      <c r="B14" s="20" t="s">
        <v>142</v>
      </c>
      <c r="C14" s="22">
        <f>SUM('Stavební rozpočet'!R12:R42)</f>
        <v>0</v>
      </c>
      <c r="D14" s="77" t="s">
        <v>144</v>
      </c>
      <c r="E14" s="78"/>
      <c r="F14" s="22">
        <v>0</v>
      </c>
      <c r="G14" s="77" t="s">
        <v>151</v>
      </c>
      <c r="H14" s="78"/>
      <c r="I14" s="22">
        <f>ROUND(C22*(3/100),2)</f>
        <v>0</v>
      </c>
      <c r="J14" s="7"/>
    </row>
    <row r="15" spans="1:10" ht="15" customHeight="1">
      <c r="A15" s="16"/>
      <c r="B15" s="20" t="s">
        <v>113</v>
      </c>
      <c r="C15" s="22">
        <f>SUM('Stavební rozpočet'!S12:S42)</f>
        <v>0</v>
      </c>
      <c r="D15" s="77" t="s">
        <v>145</v>
      </c>
      <c r="E15" s="78"/>
      <c r="F15" s="22">
        <v>0</v>
      </c>
      <c r="G15" s="77" t="s">
        <v>152</v>
      </c>
      <c r="H15" s="78"/>
      <c r="I15" s="22">
        <v>0</v>
      </c>
      <c r="J15" s="7"/>
    </row>
    <row r="16" spans="1:10" ht="15" customHeight="1">
      <c r="A16" s="15" t="s">
        <v>133</v>
      </c>
      <c r="B16" s="20" t="s">
        <v>142</v>
      </c>
      <c r="C16" s="22">
        <f>SUM('Stavební rozpočet'!T12:T42)</f>
        <v>0</v>
      </c>
      <c r="D16" s="77" t="s">
        <v>146</v>
      </c>
      <c r="E16" s="78"/>
      <c r="F16" s="22">
        <v>0</v>
      </c>
      <c r="G16" s="77" t="s">
        <v>153</v>
      </c>
      <c r="H16" s="78"/>
      <c r="I16" s="22">
        <v>0</v>
      </c>
      <c r="J16" s="7"/>
    </row>
    <row r="17" spans="1:10" ht="15" customHeight="1">
      <c r="A17" s="16"/>
      <c r="B17" s="20" t="s">
        <v>113</v>
      </c>
      <c r="C17" s="22">
        <f>SUM('Stavební rozpočet'!U12:U42)</f>
        <v>0</v>
      </c>
      <c r="D17" s="77"/>
      <c r="E17" s="78"/>
      <c r="F17" s="23"/>
      <c r="G17" s="77" t="s">
        <v>154</v>
      </c>
      <c r="H17" s="78"/>
      <c r="I17" s="22">
        <v>0</v>
      </c>
      <c r="J17" s="7"/>
    </row>
    <row r="18" spans="1:10" ht="15" customHeight="1">
      <c r="A18" s="15" t="s">
        <v>134</v>
      </c>
      <c r="B18" s="20" t="s">
        <v>142</v>
      </c>
      <c r="C18" s="22">
        <f>SUM('Stavební rozpočet'!V12:V42)</f>
        <v>0</v>
      </c>
      <c r="D18" s="77"/>
      <c r="E18" s="78"/>
      <c r="F18" s="23"/>
      <c r="G18" s="77" t="s">
        <v>155</v>
      </c>
      <c r="H18" s="78"/>
      <c r="I18" s="22">
        <v>0</v>
      </c>
      <c r="J18" s="7"/>
    </row>
    <row r="19" spans="1:10" ht="15" customHeight="1">
      <c r="A19" s="16"/>
      <c r="B19" s="20" t="s">
        <v>113</v>
      </c>
      <c r="C19" s="22">
        <f>SUM('Stavební rozpočet'!W12:W42)</f>
        <v>0</v>
      </c>
      <c r="D19" s="77"/>
      <c r="E19" s="78"/>
      <c r="F19" s="23"/>
      <c r="G19" s="77" t="s">
        <v>156</v>
      </c>
      <c r="H19" s="78"/>
      <c r="I19" s="22">
        <v>0</v>
      </c>
      <c r="J19" s="7"/>
    </row>
    <row r="20" spans="1:10" ht="15" customHeight="1">
      <c r="A20" s="83" t="s">
        <v>135</v>
      </c>
      <c r="B20" s="84"/>
      <c r="C20" s="22">
        <f>SUM('Stavební rozpočet'!X12:X42)</f>
        <v>0</v>
      </c>
      <c r="D20" s="77"/>
      <c r="E20" s="78"/>
      <c r="F20" s="23"/>
      <c r="G20" s="77"/>
      <c r="H20" s="78"/>
      <c r="I20" s="23"/>
      <c r="J20" s="7"/>
    </row>
    <row r="21" spans="1:10" ht="15" customHeight="1">
      <c r="A21" s="83" t="s">
        <v>136</v>
      </c>
      <c r="B21" s="84"/>
      <c r="C21" s="22">
        <f>SUM('Stavební rozpočet'!P12:P42)</f>
        <v>0</v>
      </c>
      <c r="D21" s="77"/>
      <c r="E21" s="78"/>
      <c r="F21" s="23"/>
      <c r="G21" s="77"/>
      <c r="H21" s="78"/>
      <c r="I21" s="23"/>
      <c r="J21" s="7"/>
    </row>
    <row r="22" spans="1:10" ht="16.5" customHeight="1">
      <c r="A22" s="83" t="s">
        <v>137</v>
      </c>
      <c r="B22" s="84"/>
      <c r="C22" s="22">
        <f>SUM(C14:C21)</f>
        <v>0</v>
      </c>
      <c r="D22" s="83" t="s">
        <v>147</v>
      </c>
      <c r="E22" s="84"/>
      <c r="F22" s="22">
        <f>SUM(F14:F21)</f>
        <v>0</v>
      </c>
      <c r="G22" s="83" t="s">
        <v>157</v>
      </c>
      <c r="H22" s="84"/>
      <c r="I22" s="22">
        <f>SUM(I14:I21)</f>
        <v>0</v>
      </c>
      <c r="J22" s="7"/>
    </row>
    <row r="23" spans="1:9" ht="12.75">
      <c r="A23" s="17"/>
      <c r="B23" s="17"/>
      <c r="C23" s="17"/>
      <c r="D23" s="2"/>
      <c r="E23" s="2"/>
      <c r="F23" s="2"/>
      <c r="G23" s="2"/>
      <c r="H23" s="2"/>
      <c r="I23" s="2"/>
    </row>
    <row r="24" spans="1:9" ht="15" customHeight="1">
      <c r="A24" s="89" t="s">
        <v>138</v>
      </c>
      <c r="B24" s="90"/>
      <c r="C24" s="24">
        <f>SUM('Stavební rozpočet'!Z12:Z42)</f>
        <v>0</v>
      </c>
      <c r="D24" s="21"/>
      <c r="E24" s="13"/>
      <c r="F24" s="13"/>
      <c r="G24" s="13"/>
      <c r="H24" s="13"/>
      <c r="I24" s="13"/>
    </row>
    <row r="25" spans="1:10" ht="15" customHeight="1">
      <c r="A25" s="89" t="s">
        <v>168</v>
      </c>
      <c r="B25" s="90"/>
      <c r="C25" s="24">
        <f>SUM('Stavební rozpočet'!AA12:AA42)</f>
        <v>0</v>
      </c>
      <c r="D25" s="89" t="s">
        <v>169</v>
      </c>
      <c r="E25" s="90"/>
      <c r="F25" s="24">
        <f>ROUND(C25*(10/100),2)</f>
        <v>0</v>
      </c>
      <c r="G25" s="89" t="s">
        <v>158</v>
      </c>
      <c r="H25" s="90"/>
      <c r="I25" s="24">
        <f>SUM(C24:C26)</f>
        <v>0</v>
      </c>
      <c r="J25" s="7"/>
    </row>
    <row r="26" spans="1:10" ht="15" customHeight="1">
      <c r="A26" s="89" t="s">
        <v>166</v>
      </c>
      <c r="B26" s="90"/>
      <c r="C26" s="24">
        <f>SUM('Stavební rozpočet'!AB12:AB42)+(F22+I22)</f>
        <v>0</v>
      </c>
      <c r="D26" s="89" t="s">
        <v>167</v>
      </c>
      <c r="E26" s="90"/>
      <c r="F26" s="24">
        <f>ROUND(C26*(20/100),2)</f>
        <v>0</v>
      </c>
      <c r="G26" s="89" t="s">
        <v>159</v>
      </c>
      <c r="H26" s="90"/>
      <c r="I26" s="24">
        <f>SUM(F25:F26)+I25</f>
        <v>0</v>
      </c>
      <c r="J26" s="7"/>
    </row>
    <row r="27" spans="1:9" ht="12.75">
      <c r="A27" s="18"/>
      <c r="B27" s="18"/>
      <c r="C27" s="18"/>
      <c r="D27" s="18"/>
      <c r="E27" s="18"/>
      <c r="F27" s="18"/>
      <c r="G27" s="18"/>
      <c r="H27" s="18"/>
      <c r="I27" s="18"/>
    </row>
    <row r="28" spans="1:10" ht="14.25" customHeight="1">
      <c r="A28" s="94" t="s">
        <v>139</v>
      </c>
      <c r="B28" s="95"/>
      <c r="C28" s="96"/>
      <c r="D28" s="94" t="s">
        <v>148</v>
      </c>
      <c r="E28" s="95"/>
      <c r="F28" s="96"/>
      <c r="G28" s="94" t="s">
        <v>160</v>
      </c>
      <c r="H28" s="95"/>
      <c r="I28" s="96"/>
      <c r="J28" s="8"/>
    </row>
    <row r="29" spans="1:10" ht="14.25" customHeight="1">
      <c r="A29" s="97"/>
      <c r="B29" s="98"/>
      <c r="C29" s="99"/>
      <c r="D29" s="97"/>
      <c r="E29" s="98"/>
      <c r="F29" s="99"/>
      <c r="G29" s="97"/>
      <c r="H29" s="98"/>
      <c r="I29" s="99"/>
      <c r="J29" s="8"/>
    </row>
    <row r="30" spans="1:10" ht="14.25" customHeight="1">
      <c r="A30" s="97"/>
      <c r="B30" s="98"/>
      <c r="C30" s="99"/>
      <c r="D30" s="97"/>
      <c r="E30" s="98"/>
      <c r="F30" s="99"/>
      <c r="G30" s="97"/>
      <c r="H30" s="98"/>
      <c r="I30" s="99"/>
      <c r="J30" s="8"/>
    </row>
    <row r="31" spans="1:10" ht="14.25" customHeight="1">
      <c r="A31" s="97"/>
      <c r="B31" s="98"/>
      <c r="C31" s="99"/>
      <c r="D31" s="97"/>
      <c r="E31" s="98"/>
      <c r="F31" s="99"/>
      <c r="G31" s="97"/>
      <c r="H31" s="98"/>
      <c r="I31" s="99"/>
      <c r="J31" s="8"/>
    </row>
    <row r="32" spans="1:10" ht="14.25" customHeight="1">
      <c r="A32" s="91" t="s">
        <v>140</v>
      </c>
      <c r="B32" s="92"/>
      <c r="C32" s="93"/>
      <c r="D32" s="91" t="s">
        <v>140</v>
      </c>
      <c r="E32" s="92"/>
      <c r="F32" s="93"/>
      <c r="G32" s="91" t="s">
        <v>140</v>
      </c>
      <c r="H32" s="92"/>
      <c r="I32" s="93"/>
      <c r="J32" s="8"/>
    </row>
    <row r="33" spans="1:9" ht="12.75">
      <c r="A33" s="19"/>
      <c r="B33" s="19"/>
      <c r="C33" s="19"/>
      <c r="D33" s="19"/>
      <c r="E33" s="19"/>
      <c r="F33" s="19"/>
      <c r="G33" s="19"/>
      <c r="H33" s="19"/>
      <c r="I33" s="19"/>
    </row>
  </sheetData>
  <sheetProtection/>
  <mergeCells count="78">
    <mergeCell ref="G32:I32"/>
    <mergeCell ref="G28:I28"/>
    <mergeCell ref="G29:I29"/>
    <mergeCell ref="G30:I30"/>
    <mergeCell ref="G31:I31"/>
    <mergeCell ref="A32:C32"/>
    <mergeCell ref="D28:F28"/>
    <mergeCell ref="D29:F29"/>
    <mergeCell ref="D30:F30"/>
    <mergeCell ref="D31:F31"/>
    <mergeCell ref="D32:F32"/>
    <mergeCell ref="A28:C28"/>
    <mergeCell ref="A29:C29"/>
    <mergeCell ref="A30:C30"/>
    <mergeCell ref="A31:C31"/>
    <mergeCell ref="A25:B25"/>
    <mergeCell ref="A26:B26"/>
    <mergeCell ref="D25:E25"/>
    <mergeCell ref="D26:E26"/>
    <mergeCell ref="G25:H25"/>
    <mergeCell ref="G26:H26"/>
    <mergeCell ref="G18:H18"/>
    <mergeCell ref="G19:H19"/>
    <mergeCell ref="G20:H20"/>
    <mergeCell ref="G21:H21"/>
    <mergeCell ref="G22:H22"/>
    <mergeCell ref="A24:B24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A12:I12"/>
    <mergeCell ref="B13:C13"/>
    <mergeCell ref="E13:F13"/>
    <mergeCell ref="H13:I13"/>
    <mergeCell ref="A20:B20"/>
    <mergeCell ref="A21:B21"/>
    <mergeCell ref="G14:H14"/>
    <mergeCell ref="G15:H15"/>
    <mergeCell ref="G16:H16"/>
    <mergeCell ref="G17:H17"/>
    <mergeCell ref="H8:H9"/>
    <mergeCell ref="H10:H11"/>
    <mergeCell ref="I2:I3"/>
    <mergeCell ref="I4:I5"/>
    <mergeCell ref="I6:I7"/>
    <mergeCell ref="I8:I9"/>
    <mergeCell ref="I10:I11"/>
    <mergeCell ref="E8:E9"/>
    <mergeCell ref="E10:E11"/>
    <mergeCell ref="F2:G3"/>
    <mergeCell ref="F4:G5"/>
    <mergeCell ref="F6:G7"/>
    <mergeCell ref="F8:G9"/>
    <mergeCell ref="F10:G11"/>
    <mergeCell ref="A8:B9"/>
    <mergeCell ref="A10:B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E2:E3"/>
    <mergeCell ref="E4:E5"/>
    <mergeCell ref="E6:E7"/>
    <mergeCell ref="H2:H3"/>
    <mergeCell ref="H4:H5"/>
    <mergeCell ref="H6:H7"/>
  </mergeCells>
  <printOptions/>
  <pageMargins left="0.787401575" right="0.787401575" top="0.984251969" bottom="0.984251969" header="0.4921259845" footer="0.49212598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2009-07-02T07:25:48Z</cp:lastPrinted>
  <dcterms:created xsi:type="dcterms:W3CDTF">2009-07-02T06:51:52Z</dcterms:created>
  <dcterms:modified xsi:type="dcterms:W3CDTF">2011-12-14T13:50:08Z</dcterms:modified>
  <cp:category/>
  <cp:version/>
  <cp:contentType/>
  <cp:contentStatus/>
</cp:coreProperties>
</file>