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<sst xmlns="http://schemas.openxmlformats.org/spreadsheetml/2006/main" count="186" uniqueCount="132">
  <si>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</si>
  <si>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</si>
  <si>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</si>
  <si>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</si>
  <si>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</si>
  <si>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</si>
  <si>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</si>
  <si>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</si>
  <si>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</si>
  <si>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</si>
  <si>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</si>
  <si>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</si>
  <si>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</si>
  <si>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</si>
  <si>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</si>
  <si>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</si>
  <si>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</si>
  <si>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Objekt</t>
  </si>
  <si>
    <t>Kód</t>
  </si>
  <si>
    <t>13</t>
  </si>
  <si>
    <t>132201201R00</t>
  </si>
  <si>
    <t>16</t>
  </si>
  <si>
    <t>162201102R00</t>
  </si>
  <si>
    <t>167101101R00</t>
  </si>
  <si>
    <t>17</t>
  </si>
  <si>
    <t>174101101R00</t>
  </si>
  <si>
    <t>45</t>
  </si>
  <si>
    <t>452218010R00</t>
  </si>
  <si>
    <t>457971122R00</t>
  </si>
  <si>
    <t>46</t>
  </si>
  <si>
    <t>464531111R00</t>
  </si>
  <si>
    <t>464531112R00</t>
  </si>
  <si>
    <t>H32</t>
  </si>
  <si>
    <t>998324011R00</t>
  </si>
  <si>
    <t>67390528</t>
  </si>
  <si>
    <t>Rybník R2 v k.ú. Dobřeň</t>
  </si>
  <si>
    <t>nová stavba</t>
  </si>
  <si>
    <t>SO 4 - Nouzový přeliv</t>
  </si>
  <si>
    <t>CÚ 1/2009</t>
  </si>
  <si>
    <t>Zkrácený popis</t>
  </si>
  <si>
    <t>Hloubené vykopávky</t>
  </si>
  <si>
    <t>Hloubení rýh šířky do 200 cm v hor.3 do 100 m3</t>
  </si>
  <si>
    <t>Přemístění výkopku</t>
  </si>
  <si>
    <t>Vodorovné přemístění výkopku z hor.1-4 do 50 m</t>
  </si>
  <si>
    <t>Nakládání výkopku z hor.1-4 v množství do 100 m3</t>
  </si>
  <si>
    <t>Konstrukce ze zemin</t>
  </si>
  <si>
    <t>Zásyp jam, rýh, šachet se zhutněním</t>
  </si>
  <si>
    <t>Podkladní a vedlejší konstrukce (inženýr. stavby kromě vozovek a železnič. svršku)</t>
  </si>
  <si>
    <t>Zajišťovací práh z uprav. lom. kamene, na sucho</t>
  </si>
  <si>
    <t>Zřízení vrstvy z geotextilie do 1:1,5,š. do 7,5 m</t>
  </si>
  <si>
    <t>Zpevněné plochy (kromě vozovek a železnič. svršku)</t>
  </si>
  <si>
    <t>Pohoz z hrub. drceného kameniva 32-63 mm, z terénu</t>
  </si>
  <si>
    <t>Pohoz z hrub. drceného kameniva 63-125 mm,z terénu</t>
  </si>
  <si>
    <t>Hráze a objekty na tocích</t>
  </si>
  <si>
    <t>Přesun hmot pro objekty v zemních hrázích</t>
  </si>
  <si>
    <t>Ostatní materiál</t>
  </si>
  <si>
    <t>Textilie jutařská netkaná geoNETEX A PP/400 -400 g/m2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</si>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</sst>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0" fillId="33" borderId="35" xfId="0" applyNumberFormat="1" applyFont="1" applyFill="1" applyBorder="1" applyAlignment="1" applyProtection="1">
      <alignment horizontal="left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" fontId="11" fillId="33" borderId="36" xfId="0" applyNumberFormat="1" applyFont="1" applyFill="1" applyBorder="1" applyAlignment="1" applyProtection="1">
      <alignment horizontal="right"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10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5.42187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>
      <c r="A2" s="68" t="s">
        <v>1</v>
      </c>
      <c r="B2" s="55"/>
      <c r="C2" s="55"/>
      <c r="D2" s="52" t="s">
        <v>35</v>
      </c>
      <c r="E2" s="54" t="s">
        <v>57</v>
      </c>
      <c r="F2" s="55"/>
      <c r="G2" s="54"/>
      <c r="H2" s="55"/>
      <c r="I2" s="54" t="s">
        <v>71</v>
      </c>
      <c r="J2" s="54" t="s">
        <v>76</v>
      </c>
      <c r="K2" s="55"/>
      <c r="L2" s="60"/>
      <c r="M2" s="7"/>
    </row>
    <row r="3" spans="1:13" ht="12.75">
      <c r="A3" s="69"/>
      <c r="B3" s="56"/>
      <c r="C3" s="56"/>
      <c r="D3" s="65"/>
      <c r="E3" s="56"/>
      <c r="F3" s="56"/>
      <c r="G3" s="56"/>
      <c r="H3" s="56"/>
      <c r="I3" s="56"/>
      <c r="J3" s="56"/>
      <c r="K3" s="56"/>
      <c r="L3" s="61"/>
      <c r="M3" s="7"/>
    </row>
    <row r="4" spans="1:13" ht="12.75">
      <c r="A4" s="63" t="s">
        <v>2</v>
      </c>
      <c r="B4" s="56"/>
      <c r="C4" s="56"/>
      <c r="D4" s="59" t="s">
        <v>36</v>
      </c>
      <c r="E4" s="59" t="s">
        <v>58</v>
      </c>
      <c r="F4" s="56"/>
      <c r="G4" s="57"/>
      <c r="H4" s="56"/>
      <c r="I4" s="59" t="s">
        <v>72</v>
      </c>
      <c r="J4" s="59"/>
      <c r="K4" s="56"/>
      <c r="L4" s="61"/>
      <c r="M4" s="7"/>
    </row>
    <row r="5" spans="1:13" ht="12.75">
      <c r="A5" s="69"/>
      <c r="B5" s="56"/>
      <c r="C5" s="56"/>
      <c r="D5" s="56"/>
      <c r="E5" s="56"/>
      <c r="F5" s="56"/>
      <c r="G5" s="56"/>
      <c r="H5" s="56"/>
      <c r="I5" s="56"/>
      <c r="J5" s="56"/>
      <c r="K5" s="56"/>
      <c r="L5" s="61"/>
      <c r="M5" s="7"/>
    </row>
    <row r="6" spans="1:13" ht="12.75">
      <c r="A6" s="63" t="s">
        <v>3</v>
      </c>
      <c r="B6" s="56"/>
      <c r="C6" s="56"/>
      <c r="D6" s="59" t="s">
        <v>37</v>
      </c>
      <c r="E6" s="59" t="s">
        <v>59</v>
      </c>
      <c r="F6" s="56"/>
      <c r="G6" s="56"/>
      <c r="H6" s="56"/>
      <c r="I6" s="59" t="s">
        <v>73</v>
      </c>
      <c r="J6" s="59" t="s">
        <v>77</v>
      </c>
      <c r="K6" s="56"/>
      <c r="L6" s="61"/>
      <c r="M6" s="7"/>
    </row>
    <row r="7" spans="1:13" ht="12.75">
      <c r="A7" s="69"/>
      <c r="B7" s="56"/>
      <c r="C7" s="56"/>
      <c r="D7" s="56"/>
      <c r="E7" s="56"/>
      <c r="F7" s="56"/>
      <c r="G7" s="56"/>
      <c r="H7" s="56"/>
      <c r="I7" s="56"/>
      <c r="J7" s="56"/>
      <c r="K7" s="56"/>
      <c r="L7" s="61"/>
      <c r="M7" s="7"/>
    </row>
    <row r="8" spans="1:13" ht="12.75">
      <c r="A8" s="63" t="s">
        <v>4</v>
      </c>
      <c r="B8" s="56"/>
      <c r="C8" s="56"/>
      <c r="D8" s="59" t="s">
        <v>38</v>
      </c>
      <c r="E8" s="59" t="s">
        <v>60</v>
      </c>
      <c r="F8" s="56"/>
      <c r="G8" s="57"/>
      <c r="H8" s="56"/>
      <c r="I8" s="59" t="s">
        <v>74</v>
      </c>
      <c r="J8" s="59"/>
      <c r="K8" s="56"/>
      <c r="L8" s="61"/>
      <c r="M8" s="7"/>
    </row>
    <row r="9" spans="1:13" ht="12.75">
      <c r="A9" s="64"/>
      <c r="B9" s="58"/>
      <c r="C9" s="58"/>
      <c r="D9" s="58"/>
      <c r="E9" s="58"/>
      <c r="F9" s="58"/>
      <c r="G9" s="58"/>
      <c r="H9" s="58"/>
      <c r="I9" s="58"/>
      <c r="J9" s="58"/>
      <c r="K9" s="58"/>
      <c r="L9" s="62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66</v>
      </c>
      <c r="H10" s="47" t="s">
        <v>68</v>
      </c>
      <c r="I10" s="48"/>
      <c r="J10" s="49"/>
      <c r="K10" s="47" t="s">
        <v>79</v>
      </c>
      <c r="L10" s="49"/>
      <c r="M10" s="8"/>
    </row>
    <row r="11" spans="1:24" ht="12.75">
      <c r="A11" s="25" t="s">
        <v>6</v>
      </c>
      <c r="B11" s="26" t="s">
        <v>17</v>
      </c>
      <c r="C11" s="26" t="s">
        <v>18</v>
      </c>
      <c r="D11" s="26" t="s">
        <v>39</v>
      </c>
      <c r="E11" s="26" t="s">
        <v>61</v>
      </c>
      <c r="F11" s="27" t="s">
        <v>65</v>
      </c>
      <c r="G11" s="28" t="s">
        <v>67</v>
      </c>
      <c r="H11" s="29" t="s">
        <v>69</v>
      </c>
      <c r="I11" s="30" t="s">
        <v>75</v>
      </c>
      <c r="J11" s="31" t="s">
        <v>78</v>
      </c>
      <c r="K11" s="29" t="s">
        <v>66</v>
      </c>
      <c r="L11" s="31" t="s">
        <v>78</v>
      </c>
      <c r="M11" s="8"/>
      <c r="P11" s="6" t="s">
        <v>81</v>
      </c>
      <c r="Q11" s="6" t="s">
        <v>82</v>
      </c>
      <c r="R11" s="6" t="s">
        <v>86</v>
      </c>
      <c r="S11" s="6" t="s">
        <v>87</v>
      </c>
      <c r="T11" s="6" t="s">
        <v>88</v>
      </c>
      <c r="U11" s="6" t="s">
        <v>89</v>
      </c>
      <c r="V11" s="6" t="s">
        <v>90</v>
      </c>
      <c r="W11" s="6" t="s">
        <v>91</v>
      </c>
      <c r="X11" s="6" t="s">
        <v>92</v>
      </c>
    </row>
    <row r="12" spans="1:37" ht="12.75">
      <c r="A12" s="37"/>
      <c r="B12" s="38"/>
      <c r="C12" s="39" t="s">
        <v>19</v>
      </c>
      <c r="D12" s="50" t="s">
        <v>40</v>
      </c>
      <c r="E12" s="51"/>
      <c r="F12" s="51"/>
      <c r="G12" s="51"/>
      <c r="H12" s="40">
        <f>SUM(H13:H13)</f>
        <v>0</v>
      </c>
      <c r="I12" s="40">
        <f>SUM(I13:I13)</f>
        <v>0</v>
      </c>
      <c r="J12" s="40">
        <f>H12+I12</f>
        <v>0</v>
      </c>
      <c r="K12" s="41"/>
      <c r="L12" s="42">
        <f>SUM(L13:L13)</f>
        <v>0</v>
      </c>
      <c r="P12" s="10">
        <f>IF(Q12="PR",J12,SUM(O13:O13))</f>
        <v>0</v>
      </c>
      <c r="Q12" s="6" t="s">
        <v>83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SUM(Z13:Z13)</f>
        <v>0</v>
      </c>
      <c r="AJ12" s="10">
        <f>SUM(AA13:AA13)</f>
        <v>0</v>
      </c>
      <c r="AK12" s="10">
        <f>SUM(AB13:AB13)</f>
        <v>0</v>
      </c>
    </row>
    <row r="13" spans="1:32" ht="12.75">
      <c r="A13" s="43" t="s">
        <v>7</v>
      </c>
      <c r="B13" s="44"/>
      <c r="C13" s="44" t="s">
        <v>20</v>
      </c>
      <c r="D13" s="44" t="s">
        <v>41</v>
      </c>
      <c r="E13" s="44" t="s">
        <v>62</v>
      </c>
      <c r="F13" s="45">
        <v>7.1</v>
      </c>
      <c r="G13" s="45"/>
      <c r="H13" s="45">
        <f>ROUND(F13*AE13,2)</f>
        <v>0</v>
      </c>
      <c r="I13" s="45">
        <f>J13-H13</f>
        <v>0</v>
      </c>
      <c r="J13" s="45">
        <f>ROUND(F13*G13,2)</f>
        <v>0</v>
      </c>
      <c r="K13" s="45">
        <v>0</v>
      </c>
      <c r="L13" s="46">
        <f>F13*K13</f>
        <v>0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7" ht="12.75">
      <c r="A14" s="37"/>
      <c r="B14" s="38"/>
      <c r="C14" s="39" t="s">
        <v>21</v>
      </c>
      <c r="D14" s="50" t="s">
        <v>42</v>
      </c>
      <c r="E14" s="51"/>
      <c r="F14" s="51"/>
      <c r="G14" s="51"/>
      <c r="H14" s="40">
        <f>SUM(H15:H16)</f>
        <v>0</v>
      </c>
      <c r="I14" s="40">
        <f>SUM(I15:I16)</f>
        <v>0</v>
      </c>
      <c r="J14" s="40">
        <f>H14+I14</f>
        <v>0</v>
      </c>
      <c r="K14" s="41"/>
      <c r="L14" s="42">
        <f>SUM(L15:L16)</f>
        <v>0</v>
      </c>
      <c r="P14" s="10">
        <f>IF(Q14="PR",J14,SUM(O15:O16))</f>
        <v>0</v>
      </c>
      <c r="Q14" s="6" t="s">
        <v>83</v>
      </c>
      <c r="R14" s="10">
        <f>IF(Q14="HS",H14,0)</f>
        <v>0</v>
      </c>
      <c r="S14" s="10">
        <f>IF(Q14="HS",I14-P14,0)</f>
        <v>0</v>
      </c>
      <c r="T14" s="10">
        <f>IF(Q14="PS",H14,0)</f>
        <v>0</v>
      </c>
      <c r="U14" s="10">
        <f>IF(Q14="PS",I14-P14,0)</f>
        <v>0</v>
      </c>
      <c r="V14" s="10">
        <f>IF(Q14="MP",H14,0)</f>
        <v>0</v>
      </c>
      <c r="W14" s="10">
        <f>IF(Q14="MP",I14-P14,0)</f>
        <v>0</v>
      </c>
      <c r="X14" s="10">
        <f>IF(Q14="OM",H14,0)</f>
        <v>0</v>
      </c>
      <c r="Y14" s="6"/>
      <c r="AI14" s="10">
        <f>SUM(Z15:Z16)</f>
        <v>0</v>
      </c>
      <c r="AJ14" s="10">
        <f>SUM(AA15:AA16)</f>
        <v>0</v>
      </c>
      <c r="AK14" s="10">
        <f>SUM(AB15:AB16)</f>
        <v>0</v>
      </c>
    </row>
    <row r="15" spans="1:32" ht="12.75">
      <c r="A15" s="43" t="s">
        <v>8</v>
      </c>
      <c r="B15" s="44"/>
      <c r="C15" s="44" t="s">
        <v>22</v>
      </c>
      <c r="D15" s="44" t="s">
        <v>43</v>
      </c>
      <c r="E15" s="44" t="s">
        <v>62</v>
      </c>
      <c r="F15" s="45">
        <v>1</v>
      </c>
      <c r="G15" s="45"/>
      <c r="H15" s="45">
        <f>ROUND(F15*AE15,2)</f>
        <v>0</v>
      </c>
      <c r="I15" s="45">
        <f>J15-H15</f>
        <v>0</v>
      </c>
      <c r="J15" s="45">
        <f>ROUND(F15*G15,2)</f>
        <v>0</v>
      </c>
      <c r="K15" s="45">
        <v>0</v>
      </c>
      <c r="L15" s="46">
        <f>F15*K15</f>
        <v>0</v>
      </c>
      <c r="N15" s="9" t="s">
        <v>7</v>
      </c>
      <c r="O15" s="4">
        <f>IF(N15="5",I15,0)</f>
        <v>0</v>
      </c>
      <c r="Z15" s="4">
        <f>IF(AD15=0,J15,0)</f>
        <v>0</v>
      </c>
      <c r="AA15" s="4">
        <f>IF(AD15=9,J15,0)</f>
        <v>0</v>
      </c>
      <c r="AB15" s="4">
        <f>IF(AD15=19,J15,0)</f>
        <v>0</v>
      </c>
      <c r="AD15" s="4">
        <v>19</v>
      </c>
      <c r="AE15" s="4">
        <f>G15*0</f>
        <v>0</v>
      </c>
      <c r="AF15" s="4">
        <f>G15*(1-0)</f>
        <v>0</v>
      </c>
    </row>
    <row r="16" spans="1:32" ht="12.75">
      <c r="A16" s="43" t="s">
        <v>9</v>
      </c>
      <c r="B16" s="44"/>
      <c r="C16" s="44" t="s">
        <v>23</v>
      </c>
      <c r="D16" s="44" t="s">
        <v>44</v>
      </c>
      <c r="E16" s="44" t="s">
        <v>62</v>
      </c>
      <c r="F16" s="45">
        <v>2.36</v>
      </c>
      <c r="G16" s="45"/>
      <c r="H16" s="45">
        <f>ROUND(F16*AE16,2)</f>
        <v>0</v>
      </c>
      <c r="I16" s="45">
        <f>J16-H16</f>
        <v>0</v>
      </c>
      <c r="J16" s="45">
        <f>ROUND(F16*G16,2)</f>
        <v>0</v>
      </c>
      <c r="K16" s="45">
        <v>0</v>
      </c>
      <c r="L16" s="46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7" ht="12.75">
      <c r="A17" s="37"/>
      <c r="B17" s="38"/>
      <c r="C17" s="39" t="s">
        <v>24</v>
      </c>
      <c r="D17" s="50" t="s">
        <v>45</v>
      </c>
      <c r="E17" s="51"/>
      <c r="F17" s="51"/>
      <c r="G17" s="51"/>
      <c r="H17" s="40">
        <f>SUM(H18:H18)</f>
        <v>0</v>
      </c>
      <c r="I17" s="40">
        <f>SUM(I18:I18)</f>
        <v>0</v>
      </c>
      <c r="J17" s="40">
        <f>H17+I17</f>
        <v>0</v>
      </c>
      <c r="K17" s="41"/>
      <c r="L17" s="42">
        <f>SUM(L18:L18)</f>
        <v>0</v>
      </c>
      <c r="P17" s="10">
        <f>IF(Q17="PR",J17,SUM(O18:O18))</f>
        <v>0</v>
      </c>
      <c r="Q17" s="6" t="s">
        <v>83</v>
      </c>
      <c r="R17" s="10">
        <f>IF(Q17="HS",H17,0)</f>
        <v>0</v>
      </c>
      <c r="S17" s="10">
        <f>IF(Q17="HS",I17-P17,0)</f>
        <v>0</v>
      </c>
      <c r="T17" s="10">
        <f>IF(Q17="PS",H17,0)</f>
        <v>0</v>
      </c>
      <c r="U17" s="10">
        <f>IF(Q17="PS",I17-P17,0)</f>
        <v>0</v>
      </c>
      <c r="V17" s="10">
        <f>IF(Q17="MP",H17,0)</f>
        <v>0</v>
      </c>
      <c r="W17" s="10">
        <f>IF(Q17="MP",I17-P17,0)</f>
        <v>0</v>
      </c>
      <c r="X17" s="10">
        <f>IF(Q17="OM",H17,0)</f>
        <v>0</v>
      </c>
      <c r="Y17" s="6"/>
      <c r="AI17" s="10">
        <f>SUM(Z18:Z18)</f>
        <v>0</v>
      </c>
      <c r="AJ17" s="10">
        <f>SUM(AA18:AA18)</f>
        <v>0</v>
      </c>
      <c r="AK17" s="10">
        <f>SUM(AB18:AB18)</f>
        <v>0</v>
      </c>
    </row>
    <row r="18" spans="1:32" ht="12.75">
      <c r="A18" s="43" t="s">
        <v>10</v>
      </c>
      <c r="B18" s="44"/>
      <c r="C18" s="44" t="s">
        <v>25</v>
      </c>
      <c r="D18" s="44" t="s">
        <v>46</v>
      </c>
      <c r="E18" s="44" t="s">
        <v>62</v>
      </c>
      <c r="F18" s="45">
        <v>4.71</v>
      </c>
      <c r="G18" s="45"/>
      <c r="H18" s="45">
        <f>ROUND(F18*AE18,2)</f>
        <v>0</v>
      </c>
      <c r="I18" s="45">
        <f>J18-H18</f>
        <v>0</v>
      </c>
      <c r="J18" s="45">
        <f>ROUND(F18*G18,2)</f>
        <v>0</v>
      </c>
      <c r="K18" s="45">
        <v>0</v>
      </c>
      <c r="L18" s="46">
        <f>F18*K18</f>
        <v>0</v>
      </c>
      <c r="N18" s="9" t="s">
        <v>7</v>
      </c>
      <c r="O18" s="4">
        <f>IF(N18="5",I18,0)</f>
        <v>0</v>
      </c>
      <c r="Z18" s="4">
        <f>IF(AD18=0,J18,0)</f>
        <v>0</v>
      </c>
      <c r="AA18" s="4">
        <f>IF(AD18=9,J18,0)</f>
        <v>0</v>
      </c>
      <c r="AB18" s="4">
        <f>IF(AD18=19,J18,0)</f>
        <v>0</v>
      </c>
      <c r="AD18" s="4">
        <v>19</v>
      </c>
      <c r="AE18" s="4">
        <f>G18*0</f>
        <v>0</v>
      </c>
      <c r="AF18" s="4">
        <f>G18*(1-0)</f>
        <v>0</v>
      </c>
    </row>
    <row r="19" spans="1:37" ht="12.75">
      <c r="A19" s="37"/>
      <c r="B19" s="38"/>
      <c r="C19" s="39" t="s">
        <v>26</v>
      </c>
      <c r="D19" s="50" t="s">
        <v>47</v>
      </c>
      <c r="E19" s="51"/>
      <c r="F19" s="51"/>
      <c r="G19" s="51"/>
      <c r="H19" s="40">
        <f>SUM(H20:H21)</f>
        <v>0</v>
      </c>
      <c r="I19" s="40">
        <f>SUM(I20:I21)</f>
        <v>0</v>
      </c>
      <c r="J19" s="40">
        <f>H19+I19</f>
        <v>0</v>
      </c>
      <c r="K19" s="41"/>
      <c r="L19" s="42">
        <f>SUM(L20:L21)</f>
        <v>4.72</v>
      </c>
      <c r="P19" s="10">
        <f>IF(Q19="PR",J19,SUM(O20:O21))</f>
        <v>0</v>
      </c>
      <c r="Q19" s="6" t="s">
        <v>83</v>
      </c>
      <c r="R19" s="10">
        <f>IF(Q19="HS",H19,0)</f>
        <v>0</v>
      </c>
      <c r="S19" s="10">
        <f>IF(Q19="HS",I19-P19,0)</f>
        <v>0</v>
      </c>
      <c r="T19" s="10">
        <f>IF(Q19="PS",H19,0)</f>
        <v>0</v>
      </c>
      <c r="U19" s="10">
        <f>IF(Q19="PS",I19-P19,0)</f>
        <v>0</v>
      </c>
      <c r="V19" s="10">
        <f>IF(Q19="MP",H19,0)</f>
        <v>0</v>
      </c>
      <c r="W19" s="10">
        <f>IF(Q19="MP",I19-P19,0)</f>
        <v>0</v>
      </c>
      <c r="X19" s="10">
        <f>IF(Q19="OM",H19,0)</f>
        <v>0</v>
      </c>
      <c r="Y19" s="6"/>
      <c r="AI19" s="10">
        <f>SUM(Z20:Z21)</f>
        <v>0</v>
      </c>
      <c r="AJ19" s="10">
        <f>SUM(AA20:AA21)</f>
        <v>0</v>
      </c>
      <c r="AK19" s="10">
        <f>SUM(AB20:AB21)</f>
        <v>0</v>
      </c>
    </row>
    <row r="20" spans="1:32" ht="12.75">
      <c r="A20" s="43" t="s">
        <v>11</v>
      </c>
      <c r="B20" s="44"/>
      <c r="C20" s="44" t="s">
        <v>27</v>
      </c>
      <c r="D20" s="44" t="s">
        <v>48</v>
      </c>
      <c r="E20" s="44" t="s">
        <v>62</v>
      </c>
      <c r="F20" s="45">
        <v>2.36</v>
      </c>
      <c r="G20" s="45"/>
      <c r="H20" s="45">
        <f>ROUND(F20*AE20,2)</f>
        <v>0</v>
      </c>
      <c r="I20" s="45">
        <f>J20-H20</f>
        <v>0</v>
      </c>
      <c r="J20" s="45">
        <f>ROUND(F20*G20,2)</f>
        <v>0</v>
      </c>
      <c r="K20" s="45">
        <v>2</v>
      </c>
      <c r="L20" s="46">
        <f>F20*K20</f>
        <v>4.72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G20*0.655789158316729</f>
        <v>0</v>
      </c>
      <c r="AF20" s="4">
        <f>G20*(1-0.655789158316729)</f>
        <v>0</v>
      </c>
    </row>
    <row r="21" spans="1:32" ht="12.75">
      <c r="A21" s="43" t="s">
        <v>12</v>
      </c>
      <c r="B21" s="44"/>
      <c r="C21" s="44" t="s">
        <v>28</v>
      </c>
      <c r="D21" s="44" t="s">
        <v>49</v>
      </c>
      <c r="E21" s="44" t="s">
        <v>63</v>
      </c>
      <c r="F21" s="45">
        <v>160</v>
      </c>
      <c r="G21" s="45"/>
      <c r="H21" s="45">
        <f>ROUND(F21*AE21,2)</f>
        <v>0</v>
      </c>
      <c r="I21" s="45">
        <f>J21-H21</f>
        <v>0</v>
      </c>
      <c r="J21" s="45">
        <f>ROUND(F21*G21,2)</f>
        <v>0</v>
      </c>
      <c r="K21" s="45">
        <v>0</v>
      </c>
      <c r="L21" s="46">
        <f>F21*K21</f>
        <v>0</v>
      </c>
      <c r="N21" s="9" t="s">
        <v>7</v>
      </c>
      <c r="O21" s="4">
        <f>IF(N21="5",I21,0)</f>
        <v>0</v>
      </c>
      <c r="Z21" s="4">
        <f>IF(AD21=0,J21,0)</f>
        <v>0</v>
      </c>
      <c r="AA21" s="4">
        <f>IF(AD21=9,J21,0)</f>
        <v>0</v>
      </c>
      <c r="AB21" s="4">
        <f>IF(AD21=19,J21,0)</f>
        <v>0</v>
      </c>
      <c r="AD21" s="4">
        <v>19</v>
      </c>
      <c r="AE21" s="4">
        <f>G21*0.0610169491525424</f>
        <v>0</v>
      </c>
      <c r="AF21" s="4">
        <f>G21*(1-0.0610169491525424)</f>
        <v>0</v>
      </c>
    </row>
    <row r="22" spans="1:37" ht="12.75">
      <c r="A22" s="37"/>
      <c r="B22" s="38"/>
      <c r="C22" s="39" t="s">
        <v>29</v>
      </c>
      <c r="D22" s="50" t="s">
        <v>50</v>
      </c>
      <c r="E22" s="51"/>
      <c r="F22" s="51"/>
      <c r="G22" s="51"/>
      <c r="H22" s="40">
        <f>SUM(H23:H24)</f>
        <v>0</v>
      </c>
      <c r="I22" s="40">
        <f>SUM(I23:I24)</f>
        <v>0</v>
      </c>
      <c r="J22" s="40">
        <f>H22+I22</f>
        <v>0</v>
      </c>
      <c r="K22" s="41"/>
      <c r="L22" s="42">
        <f>SUM(L23:L24)</f>
        <v>103.68</v>
      </c>
      <c r="P22" s="10">
        <f>IF(Q22="PR",J22,SUM(O23:O24))</f>
        <v>0</v>
      </c>
      <c r="Q22" s="6" t="s">
        <v>83</v>
      </c>
      <c r="R22" s="10">
        <f>IF(Q22="HS",H22,0)</f>
        <v>0</v>
      </c>
      <c r="S22" s="10">
        <f>IF(Q22="HS",I22-P22,0)</f>
        <v>0</v>
      </c>
      <c r="T22" s="10">
        <f>IF(Q22="PS",H22,0)</f>
        <v>0</v>
      </c>
      <c r="U22" s="10">
        <f>IF(Q22="PS",I22-P22,0)</f>
        <v>0</v>
      </c>
      <c r="V22" s="10">
        <f>IF(Q22="MP",H22,0)</f>
        <v>0</v>
      </c>
      <c r="W22" s="10">
        <f>IF(Q22="MP",I22-P22,0)</f>
        <v>0</v>
      </c>
      <c r="X22" s="10">
        <f>IF(Q22="OM",H22,0)</f>
        <v>0</v>
      </c>
      <c r="Y22" s="6"/>
      <c r="AI22" s="10">
        <f>SUM(Z23:Z24)</f>
        <v>0</v>
      </c>
      <c r="AJ22" s="10">
        <f>SUM(AA23:AA24)</f>
        <v>0</v>
      </c>
      <c r="AK22" s="10">
        <f>SUM(AB23:AB24)</f>
        <v>0</v>
      </c>
    </row>
    <row r="23" spans="1:32" ht="12.75">
      <c r="A23" s="43" t="s">
        <v>13</v>
      </c>
      <c r="B23" s="44"/>
      <c r="C23" s="44" t="s">
        <v>30</v>
      </c>
      <c r="D23" s="44" t="s">
        <v>51</v>
      </c>
      <c r="E23" s="44" t="s">
        <v>62</v>
      </c>
      <c r="F23" s="45">
        <v>16</v>
      </c>
      <c r="G23" s="45"/>
      <c r="H23" s="45">
        <f>ROUND(F23*AE23,2)</f>
        <v>0</v>
      </c>
      <c r="I23" s="45">
        <f>J23-H23</f>
        <v>0</v>
      </c>
      <c r="J23" s="45">
        <f>ROUND(F23*G23,2)</f>
        <v>0</v>
      </c>
      <c r="K23" s="45">
        <v>2.16</v>
      </c>
      <c r="L23" s="46">
        <f>F23*K23</f>
        <v>34.56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G23*0.880809668861157</f>
        <v>0</v>
      </c>
      <c r="AF23" s="4">
        <f>G23*(1-0.880809668861157)</f>
        <v>0</v>
      </c>
    </row>
    <row r="24" spans="1:32" ht="12.75">
      <c r="A24" s="43" t="s">
        <v>14</v>
      </c>
      <c r="B24" s="44"/>
      <c r="C24" s="44" t="s">
        <v>31</v>
      </c>
      <c r="D24" s="44" t="s">
        <v>52</v>
      </c>
      <c r="E24" s="44" t="s">
        <v>62</v>
      </c>
      <c r="F24" s="45">
        <v>32</v>
      </c>
      <c r="G24" s="45"/>
      <c r="H24" s="45">
        <f>ROUND(F24*AE24,2)</f>
        <v>0</v>
      </c>
      <c r="I24" s="45">
        <f>J24-H24</f>
        <v>0</v>
      </c>
      <c r="J24" s="45">
        <f>ROUND(F24*G24,2)</f>
        <v>0</v>
      </c>
      <c r="K24" s="45">
        <v>2.16</v>
      </c>
      <c r="L24" s="46">
        <f>F24*K24</f>
        <v>69.12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G24*0.874130953616271</f>
        <v>0</v>
      </c>
      <c r="AF24" s="4">
        <f>G24*(1-0.874130953616271)</f>
        <v>0</v>
      </c>
    </row>
    <row r="25" spans="1:37" ht="12.75">
      <c r="A25" s="37"/>
      <c r="B25" s="38"/>
      <c r="C25" s="39" t="s">
        <v>32</v>
      </c>
      <c r="D25" s="50" t="s">
        <v>53</v>
      </c>
      <c r="E25" s="51"/>
      <c r="F25" s="51"/>
      <c r="G25" s="51"/>
      <c r="H25" s="40">
        <f>SUM(H26:H26)</f>
        <v>0</v>
      </c>
      <c r="I25" s="40">
        <f>SUM(I26:I26)</f>
        <v>0</v>
      </c>
      <c r="J25" s="40">
        <f>H25+I25</f>
        <v>0</v>
      </c>
      <c r="K25" s="41"/>
      <c r="L25" s="42">
        <f>SUM(L26:L26)</f>
        <v>0</v>
      </c>
      <c r="P25" s="10">
        <f>IF(Q25="PR",J25,SUM(O26:O26))</f>
        <v>0</v>
      </c>
      <c r="Q25" s="6" t="s">
        <v>84</v>
      </c>
      <c r="R25" s="10">
        <f>IF(Q25="HS",H25,0)</f>
        <v>0</v>
      </c>
      <c r="S25" s="10">
        <f>IF(Q25="HS",I25-P25,0)</f>
        <v>0</v>
      </c>
      <c r="T25" s="10">
        <f>IF(Q25="PS",H25,0)</f>
        <v>0</v>
      </c>
      <c r="U25" s="10">
        <f>IF(Q25="PS",I25-P25,0)</f>
        <v>0</v>
      </c>
      <c r="V25" s="10">
        <f>IF(Q25="MP",H25,0)</f>
        <v>0</v>
      </c>
      <c r="W25" s="10">
        <f>IF(Q25="MP",I25-P25,0)</f>
        <v>0</v>
      </c>
      <c r="X25" s="10">
        <f>IF(Q25="OM",H25,0)</f>
        <v>0</v>
      </c>
      <c r="Y25" s="6"/>
      <c r="AI25" s="10">
        <f>SUM(Z26:Z26)</f>
        <v>0</v>
      </c>
      <c r="AJ25" s="10">
        <f>SUM(AA26:AA26)</f>
        <v>0</v>
      </c>
      <c r="AK25" s="10">
        <f>SUM(AB26:AB26)</f>
        <v>0</v>
      </c>
    </row>
    <row r="26" spans="1:32" ht="12.75">
      <c r="A26" s="43" t="s">
        <v>15</v>
      </c>
      <c r="B26" s="44"/>
      <c r="C26" s="44" t="s">
        <v>33</v>
      </c>
      <c r="D26" s="44" t="s">
        <v>54</v>
      </c>
      <c r="E26" s="44" t="s">
        <v>64</v>
      </c>
      <c r="F26" s="45">
        <v>108.47</v>
      </c>
      <c r="G26" s="45"/>
      <c r="H26" s="45">
        <f>ROUND(F26*AE26,2)</f>
        <v>0</v>
      </c>
      <c r="I26" s="45">
        <f>J26-H26</f>
        <v>0</v>
      </c>
      <c r="J26" s="45">
        <f>ROUND(F26*G26,2)</f>
        <v>0</v>
      </c>
      <c r="K26" s="45">
        <v>0</v>
      </c>
      <c r="L26" s="46">
        <f>F26*K26</f>
        <v>0</v>
      </c>
      <c r="N26" s="9" t="s">
        <v>11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</f>
        <v>0</v>
      </c>
      <c r="AF26" s="4">
        <f>G26*(1-0)</f>
        <v>0</v>
      </c>
    </row>
    <row r="27" spans="1:37" ht="12.75">
      <c r="A27" s="37"/>
      <c r="B27" s="38"/>
      <c r="C27" s="39"/>
      <c r="D27" s="50" t="s">
        <v>55</v>
      </c>
      <c r="E27" s="51"/>
      <c r="F27" s="51"/>
      <c r="G27" s="51"/>
      <c r="H27" s="40">
        <f>SUM(H28:H28)</f>
        <v>0</v>
      </c>
      <c r="I27" s="40">
        <f>SUM(I28:I28)</f>
        <v>0</v>
      </c>
      <c r="J27" s="40">
        <f>H27+I27</f>
        <v>0</v>
      </c>
      <c r="K27" s="41"/>
      <c r="L27" s="42">
        <f>SUM(L28:L28)</f>
        <v>0.06912000000000001</v>
      </c>
      <c r="P27" s="10">
        <f>IF(Q27="PR",J27,SUM(O28:O28))</f>
        <v>0</v>
      </c>
      <c r="Q27" s="6" t="s">
        <v>85</v>
      </c>
      <c r="R27" s="10">
        <f>IF(Q27="HS",H27,0)</f>
        <v>0</v>
      </c>
      <c r="S27" s="10">
        <f>IF(Q27="HS",I27-P27,0)</f>
        <v>0</v>
      </c>
      <c r="T27" s="10">
        <f>IF(Q27="PS",H27,0)</f>
        <v>0</v>
      </c>
      <c r="U27" s="10">
        <f>IF(Q27="PS",I27-P27,0)</f>
        <v>0</v>
      </c>
      <c r="V27" s="10">
        <f>IF(Q27="MP",H27,0)</f>
        <v>0</v>
      </c>
      <c r="W27" s="10">
        <f>IF(Q27="MP",I27-P27,0)</f>
        <v>0</v>
      </c>
      <c r="X27" s="10">
        <f>IF(Q27="OM",H27,0)</f>
        <v>0</v>
      </c>
      <c r="Y27" s="6"/>
      <c r="AI27" s="10">
        <f>SUM(Z28:Z28)</f>
        <v>0</v>
      </c>
      <c r="AJ27" s="10">
        <f>SUM(AA28:AA28)</f>
        <v>0</v>
      </c>
      <c r="AK27" s="10">
        <f>SUM(AB28:AB28)</f>
        <v>0</v>
      </c>
    </row>
    <row r="28" spans="1:32" ht="12.75">
      <c r="A28" s="43" t="s">
        <v>16</v>
      </c>
      <c r="B28" s="44"/>
      <c r="C28" s="44" t="s">
        <v>34</v>
      </c>
      <c r="D28" s="44" t="s">
        <v>56</v>
      </c>
      <c r="E28" s="44" t="s">
        <v>63</v>
      </c>
      <c r="F28" s="45">
        <v>172.8</v>
      </c>
      <c r="G28" s="45"/>
      <c r="H28" s="45">
        <f>ROUND(F28*AE28,2)</f>
        <v>0</v>
      </c>
      <c r="I28" s="45">
        <f>J28-H28</f>
        <v>0</v>
      </c>
      <c r="J28" s="45">
        <f>ROUND(F28*G28,2)</f>
        <v>0</v>
      </c>
      <c r="K28" s="45">
        <v>0.0004</v>
      </c>
      <c r="L28" s="46">
        <f>F28*K28</f>
        <v>0.06912000000000001</v>
      </c>
      <c r="N28" s="9" t="s">
        <v>80</v>
      </c>
      <c r="O28" s="4">
        <f>IF(N28="5",I28,0)</f>
        <v>0</v>
      </c>
      <c r="Z28" s="4">
        <f>IF(AD28=0,J28,0)</f>
        <v>0</v>
      </c>
      <c r="AA28" s="4">
        <f>IF(AD28=9,J28,0)</f>
        <v>0</v>
      </c>
      <c r="AB28" s="4">
        <f>IF(AD28=19,J28,0)</f>
        <v>0</v>
      </c>
      <c r="AD28" s="4">
        <v>19</v>
      </c>
      <c r="AE28" s="4">
        <f>G28*1</f>
        <v>0</v>
      </c>
      <c r="AF28" s="4">
        <f>G28*(1-1)</f>
        <v>0</v>
      </c>
    </row>
    <row r="29" spans="1:28" ht="12.75">
      <c r="A29" s="32"/>
      <c r="B29" s="2"/>
      <c r="C29" s="2"/>
      <c r="D29" s="2"/>
      <c r="E29" s="2"/>
      <c r="F29" s="2"/>
      <c r="G29" s="2"/>
      <c r="H29" s="52" t="s">
        <v>70</v>
      </c>
      <c r="I29" s="53"/>
      <c r="J29" s="11">
        <f>J12+J14+J17+J19+J22+J25+J27</f>
        <v>0</v>
      </c>
      <c r="K29" s="2"/>
      <c r="L29" s="33"/>
      <c r="Z29" s="12">
        <f>SUM(Z13:Z28)</f>
        <v>0</v>
      </c>
      <c r="AA29" s="12">
        <f>SUM(AA13:AA28)</f>
        <v>0</v>
      </c>
      <c r="AB29" s="12">
        <f>SUM(AB13:AB28)</f>
        <v>0</v>
      </c>
    </row>
    <row r="30" spans="1:12" ht="13.5" thickBo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</sheetData>
  <sheetProtection/>
  <mergeCells count="35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4:G14"/>
    <mergeCell ref="D27:G27"/>
    <mergeCell ref="H29:I29"/>
    <mergeCell ref="D17:G17"/>
    <mergeCell ref="D19:G19"/>
    <mergeCell ref="D22:G22"/>
    <mergeCell ref="D25:G2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5" t="s">
        <v>93</v>
      </c>
      <c r="B1" s="96"/>
      <c r="C1" s="96"/>
      <c r="D1" s="96"/>
      <c r="E1" s="96"/>
      <c r="F1" s="96"/>
      <c r="G1" s="96"/>
      <c r="H1" s="96"/>
      <c r="I1" s="96"/>
    </row>
    <row r="2" spans="1:10" ht="12.75">
      <c r="A2" s="68" t="s">
        <v>1</v>
      </c>
      <c r="B2" s="55"/>
      <c r="C2" s="52" t="s">
        <v>35</v>
      </c>
      <c r="D2" s="53"/>
      <c r="E2" s="54" t="s">
        <v>71</v>
      </c>
      <c r="F2" s="54" t="s">
        <v>76</v>
      </c>
      <c r="G2" s="55"/>
      <c r="H2" s="54" t="s">
        <v>124</v>
      </c>
      <c r="I2" s="90"/>
      <c r="J2" s="7"/>
    </row>
    <row r="3" spans="1:10" ht="12.75">
      <c r="A3" s="69"/>
      <c r="B3" s="56"/>
      <c r="C3" s="65"/>
      <c r="D3" s="65"/>
      <c r="E3" s="56"/>
      <c r="F3" s="56"/>
      <c r="G3" s="56"/>
      <c r="H3" s="56"/>
      <c r="I3" s="61"/>
      <c r="J3" s="7"/>
    </row>
    <row r="4" spans="1:10" ht="12.75">
      <c r="A4" s="63" t="s">
        <v>2</v>
      </c>
      <c r="B4" s="56"/>
      <c r="C4" s="59" t="s">
        <v>36</v>
      </c>
      <c r="D4" s="56"/>
      <c r="E4" s="59" t="s">
        <v>72</v>
      </c>
      <c r="F4" s="59"/>
      <c r="G4" s="56"/>
      <c r="H4" s="59" t="s">
        <v>124</v>
      </c>
      <c r="I4" s="91"/>
      <c r="J4" s="7"/>
    </row>
    <row r="5" spans="1:10" ht="12.75">
      <c r="A5" s="69"/>
      <c r="B5" s="56"/>
      <c r="C5" s="56"/>
      <c r="D5" s="56"/>
      <c r="E5" s="56"/>
      <c r="F5" s="56"/>
      <c r="G5" s="56"/>
      <c r="H5" s="56"/>
      <c r="I5" s="61"/>
      <c r="J5" s="7"/>
    </row>
    <row r="6" spans="1:10" ht="12.75">
      <c r="A6" s="63" t="s">
        <v>3</v>
      </c>
      <c r="B6" s="56"/>
      <c r="C6" s="59" t="s">
        <v>37</v>
      </c>
      <c r="D6" s="56"/>
      <c r="E6" s="59" t="s">
        <v>73</v>
      </c>
      <c r="F6" s="59" t="s">
        <v>77</v>
      </c>
      <c r="G6" s="56"/>
      <c r="H6" s="59" t="s">
        <v>124</v>
      </c>
      <c r="I6" s="91"/>
      <c r="J6" s="7"/>
    </row>
    <row r="7" spans="1:10" ht="12.75">
      <c r="A7" s="69"/>
      <c r="B7" s="56"/>
      <c r="C7" s="56"/>
      <c r="D7" s="56"/>
      <c r="E7" s="56"/>
      <c r="F7" s="56"/>
      <c r="G7" s="56"/>
      <c r="H7" s="56"/>
      <c r="I7" s="61"/>
      <c r="J7" s="7"/>
    </row>
    <row r="8" spans="1:10" ht="12.75">
      <c r="A8" s="63" t="s">
        <v>58</v>
      </c>
      <c r="B8" s="56"/>
      <c r="C8" s="57"/>
      <c r="D8" s="56"/>
      <c r="E8" s="59" t="s">
        <v>59</v>
      </c>
      <c r="F8" s="56"/>
      <c r="G8" s="56"/>
      <c r="H8" s="59" t="s">
        <v>125</v>
      </c>
      <c r="I8" s="91" t="s">
        <v>16</v>
      </c>
      <c r="J8" s="7"/>
    </row>
    <row r="9" spans="1:10" ht="12.75">
      <c r="A9" s="69"/>
      <c r="B9" s="56"/>
      <c r="C9" s="56"/>
      <c r="D9" s="56"/>
      <c r="E9" s="56"/>
      <c r="F9" s="56"/>
      <c r="G9" s="56"/>
      <c r="H9" s="56"/>
      <c r="I9" s="61"/>
      <c r="J9" s="7"/>
    </row>
    <row r="10" spans="1:10" ht="12.75">
      <c r="A10" s="63" t="s">
        <v>4</v>
      </c>
      <c r="B10" s="56"/>
      <c r="C10" s="59" t="s">
        <v>38</v>
      </c>
      <c r="D10" s="56"/>
      <c r="E10" s="59" t="s">
        <v>74</v>
      </c>
      <c r="F10" s="59"/>
      <c r="G10" s="56"/>
      <c r="H10" s="59" t="s">
        <v>126</v>
      </c>
      <c r="I10" s="92"/>
      <c r="J10" s="7"/>
    </row>
    <row r="11" spans="1:10" ht="12.75">
      <c r="A11" s="94"/>
      <c r="B11" s="89"/>
      <c r="C11" s="89"/>
      <c r="D11" s="89"/>
      <c r="E11" s="89"/>
      <c r="F11" s="89"/>
      <c r="G11" s="89"/>
      <c r="H11" s="89"/>
      <c r="I11" s="93"/>
      <c r="J11" s="7"/>
    </row>
    <row r="12" spans="1:9" ht="23.25" customHeight="1">
      <c r="A12" s="85" t="s">
        <v>94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14" t="s">
        <v>95</v>
      </c>
      <c r="B13" s="87" t="s">
        <v>104</v>
      </c>
      <c r="C13" s="88"/>
      <c r="D13" s="14" t="s">
        <v>106</v>
      </c>
      <c r="E13" s="87" t="s">
        <v>112</v>
      </c>
      <c r="F13" s="88"/>
      <c r="G13" s="14" t="s">
        <v>113</v>
      </c>
      <c r="H13" s="87" t="s">
        <v>127</v>
      </c>
      <c r="I13" s="88"/>
      <c r="J13" s="7"/>
    </row>
    <row r="14" spans="1:10" ht="15" customHeight="1">
      <c r="A14" s="15" t="s">
        <v>96</v>
      </c>
      <c r="B14" s="20" t="s">
        <v>105</v>
      </c>
      <c r="C14" s="22">
        <f>SUM('Stavební rozpočet'!R12:R28)</f>
        <v>0</v>
      </c>
      <c r="D14" s="81" t="s">
        <v>107</v>
      </c>
      <c r="E14" s="82"/>
      <c r="F14" s="22">
        <v>0</v>
      </c>
      <c r="G14" s="81" t="s">
        <v>114</v>
      </c>
      <c r="H14" s="82"/>
      <c r="I14" s="22">
        <f>ROUND(C22*(3/100),2)</f>
        <v>0</v>
      </c>
      <c r="J14" s="7"/>
    </row>
    <row r="15" spans="1:10" ht="15" customHeight="1">
      <c r="A15" s="16"/>
      <c r="B15" s="20" t="s">
        <v>75</v>
      </c>
      <c r="C15" s="22">
        <f>SUM('Stavební rozpočet'!S12:S28)</f>
        <v>0</v>
      </c>
      <c r="D15" s="81" t="s">
        <v>108</v>
      </c>
      <c r="E15" s="82"/>
      <c r="F15" s="22">
        <v>0</v>
      </c>
      <c r="G15" s="81" t="s">
        <v>115</v>
      </c>
      <c r="H15" s="82"/>
      <c r="I15" s="22">
        <v>0</v>
      </c>
      <c r="J15" s="7"/>
    </row>
    <row r="16" spans="1:10" ht="15" customHeight="1">
      <c r="A16" s="15" t="s">
        <v>97</v>
      </c>
      <c r="B16" s="20" t="s">
        <v>105</v>
      </c>
      <c r="C16" s="22">
        <f>SUM('Stavební rozpočet'!T12:T28)</f>
        <v>0</v>
      </c>
      <c r="D16" s="81" t="s">
        <v>109</v>
      </c>
      <c r="E16" s="82"/>
      <c r="F16" s="22">
        <v>0</v>
      </c>
      <c r="G16" s="81" t="s">
        <v>116</v>
      </c>
      <c r="H16" s="82"/>
      <c r="I16" s="22">
        <v>0</v>
      </c>
      <c r="J16" s="7"/>
    </row>
    <row r="17" spans="1:10" ht="15" customHeight="1">
      <c r="A17" s="16"/>
      <c r="B17" s="20" t="s">
        <v>75</v>
      </c>
      <c r="C17" s="22">
        <f>SUM('Stavební rozpočet'!U12:U28)</f>
        <v>0</v>
      </c>
      <c r="D17" s="81"/>
      <c r="E17" s="82"/>
      <c r="F17" s="23"/>
      <c r="G17" s="81" t="s">
        <v>117</v>
      </c>
      <c r="H17" s="82"/>
      <c r="I17" s="22">
        <v>0</v>
      </c>
      <c r="J17" s="7"/>
    </row>
    <row r="18" spans="1:10" ht="15" customHeight="1">
      <c r="A18" s="15" t="s">
        <v>98</v>
      </c>
      <c r="B18" s="20" t="s">
        <v>105</v>
      </c>
      <c r="C18" s="22">
        <f>SUM('Stavební rozpočet'!V12:V28)</f>
        <v>0</v>
      </c>
      <c r="D18" s="81"/>
      <c r="E18" s="82"/>
      <c r="F18" s="23"/>
      <c r="G18" s="81" t="s">
        <v>118</v>
      </c>
      <c r="H18" s="82"/>
      <c r="I18" s="22">
        <v>0</v>
      </c>
      <c r="J18" s="7"/>
    </row>
    <row r="19" spans="1:10" ht="15" customHeight="1">
      <c r="A19" s="16"/>
      <c r="B19" s="20" t="s">
        <v>75</v>
      </c>
      <c r="C19" s="22">
        <f>SUM('Stavební rozpočet'!W12:W28)</f>
        <v>0</v>
      </c>
      <c r="D19" s="81"/>
      <c r="E19" s="82"/>
      <c r="F19" s="23"/>
      <c r="G19" s="81" t="s">
        <v>119</v>
      </c>
      <c r="H19" s="82"/>
      <c r="I19" s="22">
        <v>0</v>
      </c>
      <c r="J19" s="7"/>
    </row>
    <row r="20" spans="1:10" ht="15" customHeight="1">
      <c r="A20" s="83" t="s">
        <v>55</v>
      </c>
      <c r="B20" s="84"/>
      <c r="C20" s="22">
        <f>SUM('Stavební rozpočet'!X12:X28)</f>
        <v>0</v>
      </c>
      <c r="D20" s="81"/>
      <c r="E20" s="82"/>
      <c r="F20" s="23"/>
      <c r="G20" s="81"/>
      <c r="H20" s="82"/>
      <c r="I20" s="23"/>
      <c r="J20" s="7"/>
    </row>
    <row r="21" spans="1:10" ht="15" customHeight="1">
      <c r="A21" s="83" t="s">
        <v>99</v>
      </c>
      <c r="B21" s="84"/>
      <c r="C21" s="22">
        <f>SUM('Stavební rozpočet'!P12:P28)</f>
        <v>0</v>
      </c>
      <c r="D21" s="81"/>
      <c r="E21" s="82"/>
      <c r="F21" s="23"/>
      <c r="G21" s="81"/>
      <c r="H21" s="82"/>
      <c r="I21" s="23"/>
      <c r="J21" s="7"/>
    </row>
    <row r="22" spans="1:10" ht="16.5" customHeight="1">
      <c r="A22" s="83" t="s">
        <v>100</v>
      </c>
      <c r="B22" s="84"/>
      <c r="C22" s="22">
        <f>SUM(C14:C21)</f>
        <v>0</v>
      </c>
      <c r="D22" s="83" t="s">
        <v>110</v>
      </c>
      <c r="E22" s="84"/>
      <c r="F22" s="22">
        <f>SUM(F14:F21)</f>
        <v>0</v>
      </c>
      <c r="G22" s="83" t="s">
        <v>120</v>
      </c>
      <c r="H22" s="84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79" t="s">
        <v>101</v>
      </c>
      <c r="B24" s="80"/>
      <c r="C24" s="24">
        <f>SUM('Stavební rozpočet'!Z12:Z28)</f>
        <v>0</v>
      </c>
      <c r="D24" s="21"/>
      <c r="E24" s="13"/>
      <c r="F24" s="13"/>
      <c r="G24" s="13"/>
      <c r="H24" s="13"/>
      <c r="I24" s="13"/>
    </row>
    <row r="25" spans="1:10" ht="15" customHeight="1">
      <c r="A25" s="79" t="s">
        <v>130</v>
      </c>
      <c r="B25" s="80"/>
      <c r="C25" s="24">
        <f>SUM('Stavební rozpočet'!AA12:AA28)</f>
        <v>0</v>
      </c>
      <c r="D25" s="79" t="s">
        <v>131</v>
      </c>
      <c r="E25" s="80"/>
      <c r="F25" s="24">
        <f>ROUND(C25*(10/100),2)</f>
        <v>0</v>
      </c>
      <c r="G25" s="79" t="s">
        <v>121</v>
      </c>
      <c r="H25" s="80"/>
      <c r="I25" s="24">
        <f>SUM(C24:C26)</f>
        <v>0</v>
      </c>
      <c r="J25" s="7"/>
    </row>
    <row r="26" spans="1:10" ht="15" customHeight="1">
      <c r="A26" s="79" t="s">
        <v>128</v>
      </c>
      <c r="B26" s="80"/>
      <c r="C26" s="24">
        <f>SUM('Stavební rozpočet'!AB12:AB28)+(F22+I22)</f>
        <v>0</v>
      </c>
      <c r="D26" s="79" t="s">
        <v>129</v>
      </c>
      <c r="E26" s="80"/>
      <c r="F26" s="24">
        <f>ROUND(C26*(20/100),2)</f>
        <v>0</v>
      </c>
      <c r="G26" s="79" t="s">
        <v>122</v>
      </c>
      <c r="H26" s="80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73" t="s">
        <v>102</v>
      </c>
      <c r="B28" s="74"/>
      <c r="C28" s="75"/>
      <c r="D28" s="73" t="s">
        <v>111</v>
      </c>
      <c r="E28" s="74"/>
      <c r="F28" s="75"/>
      <c r="G28" s="73" t="s">
        <v>123</v>
      </c>
      <c r="H28" s="74"/>
      <c r="I28" s="75"/>
      <c r="J28" s="8"/>
    </row>
    <row r="29" spans="1:10" ht="14.25" customHeight="1">
      <c r="A29" s="76"/>
      <c r="B29" s="77"/>
      <c r="C29" s="78"/>
      <c r="D29" s="76"/>
      <c r="E29" s="77"/>
      <c r="F29" s="78"/>
      <c r="G29" s="76"/>
      <c r="H29" s="77"/>
      <c r="I29" s="78"/>
      <c r="J29" s="8"/>
    </row>
    <row r="30" spans="1:10" ht="14.25" customHeight="1">
      <c r="A30" s="76"/>
      <c r="B30" s="77"/>
      <c r="C30" s="78"/>
      <c r="D30" s="76"/>
      <c r="E30" s="77"/>
      <c r="F30" s="78"/>
      <c r="G30" s="76"/>
      <c r="H30" s="77"/>
      <c r="I30" s="78"/>
      <c r="J30" s="8"/>
    </row>
    <row r="31" spans="1:10" ht="14.25" customHeight="1">
      <c r="A31" s="76"/>
      <c r="B31" s="77"/>
      <c r="C31" s="78"/>
      <c r="D31" s="76"/>
      <c r="E31" s="77"/>
      <c r="F31" s="78"/>
      <c r="G31" s="76"/>
      <c r="H31" s="77"/>
      <c r="I31" s="78"/>
      <c r="J31" s="8"/>
    </row>
    <row r="32" spans="1:10" ht="14.25" customHeight="1">
      <c r="A32" s="70" t="s">
        <v>103</v>
      </c>
      <c r="B32" s="71"/>
      <c r="C32" s="72"/>
      <c r="D32" s="70" t="s">
        <v>103</v>
      </c>
      <c r="E32" s="71"/>
      <c r="F32" s="72"/>
      <c r="G32" s="70" t="s">
        <v>103</v>
      </c>
      <c r="H32" s="71"/>
      <c r="I32" s="72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2009-06-24T07:30:43Z</cp:lastPrinted>
  <dcterms:created xsi:type="dcterms:W3CDTF">2009-06-24T07:02:19Z</dcterms:created>
  <dcterms:modified xsi:type="dcterms:W3CDTF">2011-12-14T13:53:13Z</dcterms:modified>
  <cp:category/>
  <cp:version/>
  <cp:contentType/>
  <cp:contentStatus/>
</cp:coreProperties>
</file>