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<sst xmlns="http://schemas.openxmlformats.org/spreadsheetml/2006/main" count="196" uniqueCount="138">
  <si>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</si>
  <si>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</si>
  <si>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</si>
  <si>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</si>
  <si>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</si>
  <si>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</si>
  <si>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</si>
  <si>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</si>
  <si>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</si>
  <si>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</si>
  <si>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</si>
  <si>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</si>
  <si>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</si>
  <si>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</si>
  <si>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</si>
  <si>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</si>
  <si>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</si>
  <si>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</si>
  <si>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</si>
  <si>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Objekt</t>
  </si>
  <si>
    <t>Kód</t>
  </si>
  <si>
    <t>121101101R00</t>
  </si>
  <si>
    <t>125203101R00</t>
  </si>
  <si>
    <t>16</t>
  </si>
  <si>
    <t>162301101R00</t>
  </si>
  <si>
    <t>17</t>
  </si>
  <si>
    <t>171201101R00</t>
  </si>
  <si>
    <t>18</t>
  </si>
  <si>
    <t>180401211R00</t>
  </si>
  <si>
    <t>180401213R00</t>
  </si>
  <si>
    <t>181301111R00</t>
  </si>
  <si>
    <t>182101101R00</t>
  </si>
  <si>
    <t>182301131R00</t>
  </si>
  <si>
    <t>46</t>
  </si>
  <si>
    <t>463212121R00</t>
  </si>
  <si>
    <t>H32</t>
  </si>
  <si>
    <t>998324011R00</t>
  </si>
  <si>
    <t>00572460</t>
  </si>
  <si>
    <t>Rybník R2 v k.ú. Dobřeň</t>
  </si>
  <si>
    <t>nová stavba</t>
  </si>
  <si>
    <t>SO 6 - Odpad od spodní výpusti</t>
  </si>
  <si>
    <t>CÚ 1/2009</t>
  </si>
  <si>
    <t>Zkrácený popis</t>
  </si>
  <si>
    <t>Odkopávky a prokopávky</t>
  </si>
  <si>
    <t>Sejmutí ornice s přemístěním do 50 m</t>
  </si>
  <si>
    <t>Vykopávky kanálů pro zemědělské meliorace v hor. 3</t>
  </si>
  <si>
    <t>Přemístění výkopku</t>
  </si>
  <si>
    <t>Vodorovné přemístění výkopku z hor.1-4 do 500 m</t>
  </si>
  <si>
    <t>Konstrukce ze zemin</t>
  </si>
  <si>
    <t>Uložení sypaniny do násypů nezhutněných</t>
  </si>
  <si>
    <t>Povrchové úpravy terénu</t>
  </si>
  <si>
    <t>Založení trávníku lučního výsevem v rovině</t>
  </si>
  <si>
    <t>Založení trávníku lučního výsevem ve svahu do 1:1</t>
  </si>
  <si>
    <t>Rozprostření ornice, rovina, tl.do 10 cm,nad 500m2</t>
  </si>
  <si>
    <t>Svahování v zářezech v hor. 1 - 4</t>
  </si>
  <si>
    <t>Rozprostření ornice, svah, tl. do 10 cm, nad 500m2</t>
  </si>
  <si>
    <t>Zpevněné plochy (kromě vozovek a železnič. svršku)</t>
  </si>
  <si>
    <t>Rovnanina z lom.kamene s vyplněním těž. kamenivem</t>
  </si>
  <si>
    <t>Hráze a objekty na tocích</t>
  </si>
  <si>
    <t>Přesun hmot pro objekty v zemních hrázích</t>
  </si>
  <si>
    <t>Ostatní materiál</t>
  </si>
  <si>
    <t>Směs travní technická PROFI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</si>
  <si>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</si>
  <si>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</si>
  <si>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</si>
  <si>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</si>
  <si>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</si>
  <si>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</si>
  <si>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</si>
  <si>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</si>
  <si>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</si>
  <si>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</si>
  <si>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</si>
  <si>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</si>
  <si>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</si>
  <si>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</si>
  <si>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</si>
  <si>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</si>
  <si>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</si>
  <si>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</si>
  <si>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</si>
  <si>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</si>
  <si>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</si>
  <si>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</si>
  <si>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</si>
  <si>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</si>
  <si>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</si>
  <si>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</si>
  <si>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</si>
  <si>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</si>
  <si>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</si>
  <si>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</si>
  <si>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</si>
  <si>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</si>
  <si>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</si>
  <si>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</si>
  <si>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</si>
  <si>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</si>
  <si>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</si>
  <si>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</si>
  <si>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</si>
  <si>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</si>
  <si>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</si>
  <si>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</si>
  <si>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</si>
  <si>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</si>
  <si>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</si>
  <si>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</si>
  <si>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</si>
  <si>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</si>
  <si>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</si>
  <si>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</si>
  <si>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</si>
  <si>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</si>
  <si>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</si>
  <si>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</si>
  <si>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</si>
  <si>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</si>
  <si>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</si>
  <si>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</si>
  <si>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</si>
  <si>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</si>
  <si>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</si>
  <si>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</si>
  <si>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</si>
  <si>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</si>
  <si>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</si>
  <si>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</si>
  <si>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</si>
  <si>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</si>
  <si>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</si>
  <si>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</si>
  <si>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</si>
  <si>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</si>
  <si>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Základ 20%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</si>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</sst>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9" fontId="10" fillId="33" borderId="30" xfId="0" applyNumberFormat="1" applyFont="1" applyFill="1" applyBorder="1" applyAlignment="1" applyProtection="1">
      <alignment horizontal="left" vertical="center"/>
      <protection/>
    </xf>
    <xf numFmtId="4" fontId="11" fillId="33" borderId="31" xfId="0" applyNumberFormat="1" applyFont="1" applyFill="1" applyBorder="1" applyAlignment="1" applyProtection="1">
      <alignment horizontal="right" vertical="center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" fontId="10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43" xfId="0" applyNumberFormat="1" applyFont="1" applyFill="1" applyBorder="1" applyAlignment="1" applyProtection="1">
      <alignment horizontal="left" vertical="center"/>
      <protection/>
    </xf>
    <xf numFmtId="14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6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7" fillId="33" borderId="46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6.851562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2.75">
      <c r="A2" s="49" t="s">
        <v>1</v>
      </c>
      <c r="B2" s="50"/>
      <c r="C2" s="50"/>
      <c r="D2" s="59" t="s">
        <v>38</v>
      </c>
      <c r="E2" s="54" t="s">
        <v>62</v>
      </c>
      <c r="F2" s="50"/>
      <c r="G2" s="54"/>
      <c r="H2" s="50"/>
      <c r="I2" s="54" t="s">
        <v>77</v>
      </c>
      <c r="J2" s="54" t="s">
        <v>82</v>
      </c>
      <c r="K2" s="50"/>
      <c r="L2" s="66"/>
      <c r="M2" s="7"/>
    </row>
    <row r="3" spans="1:13" ht="12.75">
      <c r="A3" s="51"/>
      <c r="B3" s="52"/>
      <c r="C3" s="52"/>
      <c r="D3" s="60"/>
      <c r="E3" s="52"/>
      <c r="F3" s="52"/>
      <c r="G3" s="52"/>
      <c r="H3" s="52"/>
      <c r="I3" s="52"/>
      <c r="J3" s="52"/>
      <c r="K3" s="52"/>
      <c r="L3" s="67"/>
      <c r="M3" s="7"/>
    </row>
    <row r="4" spans="1:13" ht="12.75">
      <c r="A4" s="53" t="s">
        <v>2</v>
      </c>
      <c r="B4" s="52"/>
      <c r="C4" s="52"/>
      <c r="D4" s="55" t="s">
        <v>39</v>
      </c>
      <c r="E4" s="55" t="s">
        <v>63</v>
      </c>
      <c r="F4" s="52"/>
      <c r="G4" s="56"/>
      <c r="H4" s="52"/>
      <c r="I4" s="55" t="s">
        <v>78</v>
      </c>
      <c r="J4" s="55"/>
      <c r="K4" s="52"/>
      <c r="L4" s="67"/>
      <c r="M4" s="7"/>
    </row>
    <row r="5" spans="1:13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67"/>
      <c r="M5" s="7"/>
    </row>
    <row r="6" spans="1:13" ht="12.75">
      <c r="A6" s="53" t="s">
        <v>3</v>
      </c>
      <c r="B6" s="52"/>
      <c r="C6" s="52"/>
      <c r="D6" s="55" t="s">
        <v>40</v>
      </c>
      <c r="E6" s="55" t="s">
        <v>64</v>
      </c>
      <c r="F6" s="52"/>
      <c r="G6" s="52"/>
      <c r="H6" s="52"/>
      <c r="I6" s="55" t="s">
        <v>79</v>
      </c>
      <c r="J6" s="55" t="s">
        <v>83</v>
      </c>
      <c r="K6" s="52"/>
      <c r="L6" s="67"/>
      <c r="M6" s="7"/>
    </row>
    <row r="7" spans="1:13" ht="12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67"/>
      <c r="M7" s="7"/>
    </row>
    <row r="8" spans="1:13" ht="12.75">
      <c r="A8" s="53" t="s">
        <v>4</v>
      </c>
      <c r="B8" s="52"/>
      <c r="C8" s="52"/>
      <c r="D8" s="55" t="s">
        <v>41</v>
      </c>
      <c r="E8" s="55" t="s">
        <v>65</v>
      </c>
      <c r="F8" s="52"/>
      <c r="G8" s="56"/>
      <c r="H8" s="52"/>
      <c r="I8" s="55" t="s">
        <v>80</v>
      </c>
      <c r="J8" s="55"/>
      <c r="K8" s="52"/>
      <c r="L8" s="67"/>
      <c r="M8" s="7"/>
    </row>
    <row r="9" spans="1:13" ht="12.75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68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72</v>
      </c>
      <c r="H10" s="61" t="s">
        <v>74</v>
      </c>
      <c r="I10" s="62"/>
      <c r="J10" s="63"/>
      <c r="K10" s="61" t="s">
        <v>85</v>
      </c>
      <c r="L10" s="63"/>
      <c r="M10" s="8"/>
    </row>
    <row r="11" spans="1:24" ht="12.75">
      <c r="A11" s="25" t="s">
        <v>6</v>
      </c>
      <c r="B11" s="26" t="s">
        <v>19</v>
      </c>
      <c r="C11" s="26" t="s">
        <v>20</v>
      </c>
      <c r="D11" s="26" t="s">
        <v>42</v>
      </c>
      <c r="E11" s="26" t="s">
        <v>66</v>
      </c>
      <c r="F11" s="27" t="s">
        <v>71</v>
      </c>
      <c r="G11" s="28" t="s">
        <v>73</v>
      </c>
      <c r="H11" s="29" t="s">
        <v>75</v>
      </c>
      <c r="I11" s="30" t="s">
        <v>81</v>
      </c>
      <c r="J11" s="31" t="s">
        <v>84</v>
      </c>
      <c r="K11" s="29" t="s">
        <v>72</v>
      </c>
      <c r="L11" s="31" t="s">
        <v>84</v>
      </c>
      <c r="M11" s="8"/>
      <c r="P11" s="6" t="s">
        <v>87</v>
      </c>
      <c r="Q11" s="6" t="s">
        <v>88</v>
      </c>
      <c r="R11" s="6" t="s">
        <v>92</v>
      </c>
      <c r="S11" s="6" t="s">
        <v>93</v>
      </c>
      <c r="T11" s="6" t="s">
        <v>94</v>
      </c>
      <c r="U11" s="6" t="s">
        <v>95</v>
      </c>
      <c r="V11" s="6" t="s">
        <v>96</v>
      </c>
      <c r="W11" s="6" t="s">
        <v>97</v>
      </c>
      <c r="X11" s="6" t="s">
        <v>98</v>
      </c>
    </row>
    <row r="12" spans="1:37" ht="12.75">
      <c r="A12" s="38"/>
      <c r="B12" s="32"/>
      <c r="C12" s="33" t="s">
        <v>18</v>
      </c>
      <c r="D12" s="64" t="s">
        <v>43</v>
      </c>
      <c r="E12" s="65"/>
      <c r="F12" s="65"/>
      <c r="G12" s="65"/>
      <c r="H12" s="34">
        <f>SUM(H13:H14)</f>
        <v>0</v>
      </c>
      <c r="I12" s="34">
        <f>SUM(I13:I14)</f>
        <v>0</v>
      </c>
      <c r="J12" s="34">
        <f>H12+I12</f>
        <v>0</v>
      </c>
      <c r="K12" s="35"/>
      <c r="L12" s="39">
        <f>SUM(L13:L14)</f>
        <v>0</v>
      </c>
      <c r="P12" s="10">
        <f>IF(Q12="PR",J12,SUM(O13:O14))</f>
        <v>0</v>
      </c>
      <c r="Q12" s="6" t="s">
        <v>89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SUM(Z13:Z14)</f>
        <v>0</v>
      </c>
      <c r="AJ12" s="10">
        <f>SUM(AA13:AA14)</f>
        <v>0</v>
      </c>
      <c r="AK12" s="10">
        <f>SUM(AB13:AB14)</f>
        <v>0</v>
      </c>
    </row>
    <row r="13" spans="1:32" ht="12.75">
      <c r="A13" s="40" t="s">
        <v>7</v>
      </c>
      <c r="B13" s="36"/>
      <c r="C13" s="36" t="s">
        <v>21</v>
      </c>
      <c r="D13" s="36" t="s">
        <v>44</v>
      </c>
      <c r="E13" s="36" t="s">
        <v>67</v>
      </c>
      <c r="F13" s="37">
        <v>210.6</v>
      </c>
      <c r="G13" s="37"/>
      <c r="H13" s="37">
        <f>ROUND(F13*AE13,2)</f>
        <v>0</v>
      </c>
      <c r="I13" s="37">
        <f>J13-H13</f>
        <v>0</v>
      </c>
      <c r="J13" s="37">
        <f>ROUND(F13*G13,2)</f>
        <v>0</v>
      </c>
      <c r="K13" s="37">
        <v>0</v>
      </c>
      <c r="L13" s="41">
        <f>F13*K13</f>
        <v>0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2" ht="12.75">
      <c r="A14" s="40" t="s">
        <v>8</v>
      </c>
      <c r="B14" s="36"/>
      <c r="C14" s="36" t="s">
        <v>22</v>
      </c>
      <c r="D14" s="36" t="s">
        <v>45</v>
      </c>
      <c r="E14" s="36" t="s">
        <v>67</v>
      </c>
      <c r="F14" s="37">
        <v>230</v>
      </c>
      <c r="G14" s="37"/>
      <c r="H14" s="37">
        <f>ROUND(F14*AE14,2)</f>
        <v>0</v>
      </c>
      <c r="I14" s="37">
        <f>J14-H14</f>
        <v>0</v>
      </c>
      <c r="J14" s="37">
        <f>ROUND(F14*G14,2)</f>
        <v>0</v>
      </c>
      <c r="K14" s="37">
        <v>0</v>
      </c>
      <c r="L14" s="41">
        <f>F14*K14</f>
        <v>0</v>
      </c>
      <c r="N14" s="9" t="s">
        <v>7</v>
      </c>
      <c r="O14" s="4">
        <f>IF(N14="5",I14,0)</f>
        <v>0</v>
      </c>
      <c r="Z14" s="4">
        <f>IF(AD14=0,J14,0)</f>
        <v>0</v>
      </c>
      <c r="AA14" s="4">
        <f>IF(AD14=9,J14,0)</f>
        <v>0</v>
      </c>
      <c r="AB14" s="4">
        <f>IF(AD14=19,J14,0)</f>
        <v>0</v>
      </c>
      <c r="AD14" s="4">
        <v>19</v>
      </c>
      <c r="AE14" s="4">
        <f>G14*0</f>
        <v>0</v>
      </c>
      <c r="AF14" s="4">
        <f>G14*(1-0)</f>
        <v>0</v>
      </c>
    </row>
    <row r="15" spans="1:37" ht="12.75">
      <c r="A15" s="38"/>
      <c r="B15" s="32"/>
      <c r="C15" s="33" t="s">
        <v>23</v>
      </c>
      <c r="D15" s="64" t="s">
        <v>46</v>
      </c>
      <c r="E15" s="65"/>
      <c r="F15" s="65"/>
      <c r="G15" s="65"/>
      <c r="H15" s="34">
        <f>SUM(H16:H16)</f>
        <v>0</v>
      </c>
      <c r="I15" s="34">
        <f>SUM(I16:I16)</f>
        <v>0</v>
      </c>
      <c r="J15" s="34">
        <f>H15+I15</f>
        <v>0</v>
      </c>
      <c r="K15" s="35"/>
      <c r="L15" s="39">
        <f>SUM(L16:L16)</f>
        <v>0</v>
      </c>
      <c r="P15" s="10">
        <f>IF(Q15="PR",J15,SUM(O16:O16))</f>
        <v>0</v>
      </c>
      <c r="Q15" s="6" t="s">
        <v>89</v>
      </c>
      <c r="R15" s="10">
        <f>IF(Q15="HS",H15,0)</f>
        <v>0</v>
      </c>
      <c r="S15" s="10">
        <f>IF(Q15="HS",I15-P15,0)</f>
        <v>0</v>
      </c>
      <c r="T15" s="10">
        <f>IF(Q15="PS",H15,0)</f>
        <v>0</v>
      </c>
      <c r="U15" s="10">
        <f>IF(Q15="PS",I15-P15,0)</f>
        <v>0</v>
      </c>
      <c r="V15" s="10">
        <f>IF(Q15="MP",H15,0)</f>
        <v>0</v>
      </c>
      <c r="W15" s="10">
        <f>IF(Q15="MP",I15-P15,0)</f>
        <v>0</v>
      </c>
      <c r="X15" s="10">
        <f>IF(Q15="OM",H15,0)</f>
        <v>0</v>
      </c>
      <c r="Y15" s="6"/>
      <c r="AI15" s="10">
        <f>SUM(Z16:Z16)</f>
        <v>0</v>
      </c>
      <c r="AJ15" s="10">
        <f>SUM(AA16:AA16)</f>
        <v>0</v>
      </c>
      <c r="AK15" s="10">
        <f>SUM(AB16:AB16)</f>
        <v>0</v>
      </c>
    </row>
    <row r="16" spans="1:32" ht="12.75">
      <c r="A16" s="40" t="s">
        <v>9</v>
      </c>
      <c r="B16" s="36"/>
      <c r="C16" s="36" t="s">
        <v>24</v>
      </c>
      <c r="D16" s="36" t="s">
        <v>47</v>
      </c>
      <c r="E16" s="36" t="s">
        <v>67</v>
      </c>
      <c r="F16" s="37">
        <v>230</v>
      </c>
      <c r="G16" s="37"/>
      <c r="H16" s="37">
        <f>ROUND(F16*AE16,2)</f>
        <v>0</v>
      </c>
      <c r="I16" s="37">
        <f>J16-H16</f>
        <v>0</v>
      </c>
      <c r="J16" s="37">
        <f>ROUND(F16*G16,2)</f>
        <v>0</v>
      </c>
      <c r="K16" s="37">
        <v>0</v>
      </c>
      <c r="L16" s="41">
        <f>F16*K16</f>
        <v>0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</f>
        <v>0</v>
      </c>
      <c r="AF16" s="4">
        <f>G16*(1-0)</f>
        <v>0</v>
      </c>
    </row>
    <row r="17" spans="1:37" ht="12.75">
      <c r="A17" s="38"/>
      <c r="B17" s="32"/>
      <c r="C17" s="33" t="s">
        <v>25</v>
      </c>
      <c r="D17" s="64" t="s">
        <v>48</v>
      </c>
      <c r="E17" s="65"/>
      <c r="F17" s="65"/>
      <c r="G17" s="65"/>
      <c r="H17" s="34">
        <f>SUM(H18:H18)</f>
        <v>0</v>
      </c>
      <c r="I17" s="34">
        <f>SUM(I18:I18)</f>
        <v>0</v>
      </c>
      <c r="J17" s="34">
        <f>H17+I17</f>
        <v>0</v>
      </c>
      <c r="K17" s="35"/>
      <c r="L17" s="39">
        <f>SUM(L18:L18)</f>
        <v>0</v>
      </c>
      <c r="P17" s="10">
        <f>IF(Q17="PR",J17,SUM(O18:O18))</f>
        <v>0</v>
      </c>
      <c r="Q17" s="6" t="s">
        <v>89</v>
      </c>
      <c r="R17" s="10">
        <f>IF(Q17="HS",H17,0)</f>
        <v>0</v>
      </c>
      <c r="S17" s="10">
        <f>IF(Q17="HS",I17-P17,0)</f>
        <v>0</v>
      </c>
      <c r="T17" s="10">
        <f>IF(Q17="PS",H17,0)</f>
        <v>0</v>
      </c>
      <c r="U17" s="10">
        <f>IF(Q17="PS",I17-P17,0)</f>
        <v>0</v>
      </c>
      <c r="V17" s="10">
        <f>IF(Q17="MP",H17,0)</f>
        <v>0</v>
      </c>
      <c r="W17" s="10">
        <f>IF(Q17="MP",I17-P17,0)</f>
        <v>0</v>
      </c>
      <c r="X17" s="10">
        <f>IF(Q17="OM",H17,0)</f>
        <v>0</v>
      </c>
      <c r="Y17" s="6"/>
      <c r="AI17" s="10">
        <f>SUM(Z18:Z18)</f>
        <v>0</v>
      </c>
      <c r="AJ17" s="10">
        <f>SUM(AA18:AA18)</f>
        <v>0</v>
      </c>
      <c r="AK17" s="10">
        <f>SUM(AB18:AB18)</f>
        <v>0</v>
      </c>
    </row>
    <row r="18" spans="1:32" ht="12.75">
      <c r="A18" s="40" t="s">
        <v>10</v>
      </c>
      <c r="B18" s="36"/>
      <c r="C18" s="36" t="s">
        <v>26</v>
      </c>
      <c r="D18" s="36" t="s">
        <v>49</v>
      </c>
      <c r="E18" s="36" t="s">
        <v>67</v>
      </c>
      <c r="F18" s="37">
        <v>230</v>
      </c>
      <c r="G18" s="37"/>
      <c r="H18" s="37">
        <f>ROUND(F18*AE18,2)</f>
        <v>0</v>
      </c>
      <c r="I18" s="37">
        <f>J18-H18</f>
        <v>0</v>
      </c>
      <c r="J18" s="37">
        <f>ROUND(F18*G18,2)</f>
        <v>0</v>
      </c>
      <c r="K18" s="37">
        <v>0</v>
      </c>
      <c r="L18" s="41">
        <f>F18*K18</f>
        <v>0</v>
      </c>
      <c r="N18" s="9" t="s">
        <v>7</v>
      </c>
      <c r="O18" s="4">
        <f>IF(N18="5",I18,0)</f>
        <v>0</v>
      </c>
      <c r="Z18" s="4">
        <f>IF(AD18=0,J18,0)</f>
        <v>0</v>
      </c>
      <c r="AA18" s="4">
        <f>IF(AD18=9,J18,0)</f>
        <v>0</v>
      </c>
      <c r="AB18" s="4">
        <f>IF(AD18=19,J18,0)</f>
        <v>0</v>
      </c>
      <c r="AD18" s="4">
        <v>19</v>
      </c>
      <c r="AE18" s="4">
        <f>G18*0</f>
        <v>0</v>
      </c>
      <c r="AF18" s="4">
        <f>G18*(1-0)</f>
        <v>0</v>
      </c>
    </row>
    <row r="19" spans="1:37" ht="12.75">
      <c r="A19" s="38"/>
      <c r="B19" s="32"/>
      <c r="C19" s="33" t="s">
        <v>27</v>
      </c>
      <c r="D19" s="64" t="s">
        <v>50</v>
      </c>
      <c r="E19" s="65"/>
      <c r="F19" s="65"/>
      <c r="G19" s="65"/>
      <c r="H19" s="34">
        <f>SUM(H20:H24)</f>
        <v>0</v>
      </c>
      <c r="I19" s="34">
        <f>SUM(I20:I24)</f>
        <v>0</v>
      </c>
      <c r="J19" s="34">
        <f>H19+I19</f>
        <v>0</v>
      </c>
      <c r="K19" s="35"/>
      <c r="L19" s="39">
        <f>SUM(L20:L24)</f>
        <v>0</v>
      </c>
      <c r="P19" s="10">
        <f>IF(Q19="PR",J19,SUM(O20:O24))</f>
        <v>0</v>
      </c>
      <c r="Q19" s="6" t="s">
        <v>89</v>
      </c>
      <c r="R19" s="10">
        <f>IF(Q19="HS",H19,0)</f>
        <v>0</v>
      </c>
      <c r="S19" s="10">
        <f>IF(Q19="HS",I19-P19,0)</f>
        <v>0</v>
      </c>
      <c r="T19" s="10">
        <f>IF(Q19="PS",H19,0)</f>
        <v>0</v>
      </c>
      <c r="U19" s="10">
        <f>IF(Q19="PS",I19-P19,0)</f>
        <v>0</v>
      </c>
      <c r="V19" s="10">
        <f>IF(Q19="MP",H19,0)</f>
        <v>0</v>
      </c>
      <c r="W19" s="10">
        <f>IF(Q19="MP",I19-P19,0)</f>
        <v>0</v>
      </c>
      <c r="X19" s="10">
        <f>IF(Q19="OM",H19,0)</f>
        <v>0</v>
      </c>
      <c r="Y19" s="6"/>
      <c r="AI19" s="10">
        <f>SUM(Z20:Z24)</f>
        <v>0</v>
      </c>
      <c r="AJ19" s="10">
        <f>SUM(AA20:AA24)</f>
        <v>0</v>
      </c>
      <c r="AK19" s="10">
        <f>SUM(AB20:AB24)</f>
        <v>0</v>
      </c>
    </row>
    <row r="20" spans="1:32" ht="12.75">
      <c r="A20" s="40" t="s">
        <v>11</v>
      </c>
      <c r="B20" s="36"/>
      <c r="C20" s="36" t="s">
        <v>28</v>
      </c>
      <c r="D20" s="36" t="s">
        <v>51</v>
      </c>
      <c r="E20" s="36" t="s">
        <v>68</v>
      </c>
      <c r="F20" s="37">
        <v>1340</v>
      </c>
      <c r="G20" s="37"/>
      <c r="H20" s="37">
        <f>ROUND(F20*AE20,2)</f>
        <v>0</v>
      </c>
      <c r="I20" s="37">
        <f>J20-H20</f>
        <v>0</v>
      </c>
      <c r="J20" s="37">
        <f>ROUND(F20*G20,2)</f>
        <v>0</v>
      </c>
      <c r="K20" s="37">
        <v>0</v>
      </c>
      <c r="L20" s="41">
        <f>F20*K20</f>
        <v>0</v>
      </c>
      <c r="N20" s="9" t="s">
        <v>7</v>
      </c>
      <c r="O20" s="4">
        <f>IF(N20="5",I20,0)</f>
        <v>0</v>
      </c>
      <c r="Z20" s="4">
        <f>IF(AD20=0,J20,0)</f>
        <v>0</v>
      </c>
      <c r="AA20" s="4">
        <f>IF(AD20=9,J20,0)</f>
        <v>0</v>
      </c>
      <c r="AB20" s="4">
        <f>IF(AD20=19,J20,0)</f>
        <v>0</v>
      </c>
      <c r="AD20" s="4">
        <v>19</v>
      </c>
      <c r="AE20" s="4">
        <f>G20*0.0750382848392037</f>
        <v>0</v>
      </c>
      <c r="AF20" s="4">
        <f>G20*(1-0.0750382848392037)</f>
        <v>0</v>
      </c>
    </row>
    <row r="21" spans="1:32" ht="12.75">
      <c r="A21" s="40" t="s">
        <v>12</v>
      </c>
      <c r="B21" s="36"/>
      <c r="C21" s="36" t="s">
        <v>29</v>
      </c>
      <c r="D21" s="36" t="s">
        <v>52</v>
      </c>
      <c r="E21" s="36" t="s">
        <v>68</v>
      </c>
      <c r="F21" s="37">
        <v>769</v>
      </c>
      <c r="G21" s="37"/>
      <c r="H21" s="37">
        <f>ROUND(F21*AE21,2)</f>
        <v>0</v>
      </c>
      <c r="I21" s="37">
        <f>J21-H21</f>
        <v>0</v>
      </c>
      <c r="J21" s="37">
        <f>ROUND(F21*G21,2)</f>
        <v>0</v>
      </c>
      <c r="K21" s="37">
        <v>0</v>
      </c>
      <c r="L21" s="41">
        <f>F21*K21</f>
        <v>0</v>
      </c>
      <c r="N21" s="9" t="s">
        <v>7</v>
      </c>
      <c r="O21" s="4">
        <f>IF(N21="5",I21,0)</f>
        <v>0</v>
      </c>
      <c r="Z21" s="4">
        <f>IF(AD21=0,J21,0)</f>
        <v>0</v>
      </c>
      <c r="AA21" s="4">
        <f>IF(AD21=9,J21,0)</f>
        <v>0</v>
      </c>
      <c r="AB21" s="4">
        <f>IF(AD21=19,J21,0)</f>
        <v>0</v>
      </c>
      <c r="AD21" s="4">
        <v>19</v>
      </c>
      <c r="AE21" s="4">
        <f>G21*0.0297149787750152</f>
        <v>0</v>
      </c>
      <c r="AF21" s="4">
        <f>G21*(1-0.0297149787750152)</f>
        <v>0</v>
      </c>
    </row>
    <row r="22" spans="1:32" ht="12.75">
      <c r="A22" s="40" t="s">
        <v>13</v>
      </c>
      <c r="B22" s="36"/>
      <c r="C22" s="36" t="s">
        <v>30</v>
      </c>
      <c r="D22" s="36" t="s">
        <v>53</v>
      </c>
      <c r="E22" s="36" t="s">
        <v>68</v>
      </c>
      <c r="F22" s="37">
        <v>1340</v>
      </c>
      <c r="G22" s="37"/>
      <c r="H22" s="37">
        <f>ROUND(F22*AE22,2)</f>
        <v>0</v>
      </c>
      <c r="I22" s="37">
        <f>J22-H22</f>
        <v>0</v>
      </c>
      <c r="J22" s="37">
        <f>ROUND(F22*G22,2)</f>
        <v>0</v>
      </c>
      <c r="K22" s="37">
        <v>0</v>
      </c>
      <c r="L22" s="41">
        <f>F22*K22</f>
        <v>0</v>
      </c>
      <c r="N22" s="9" t="s">
        <v>7</v>
      </c>
      <c r="O22" s="4">
        <f>IF(N22="5",I22,0)</f>
        <v>0</v>
      </c>
      <c r="Z22" s="4">
        <f>IF(AD22=0,J22,0)</f>
        <v>0</v>
      </c>
      <c r="AA22" s="4">
        <f>IF(AD22=9,J22,0)</f>
        <v>0</v>
      </c>
      <c r="AB22" s="4">
        <f>IF(AD22=19,J22,0)</f>
        <v>0</v>
      </c>
      <c r="AD22" s="4">
        <v>19</v>
      </c>
      <c r="AE22" s="4">
        <f>G22*0</f>
        <v>0</v>
      </c>
      <c r="AF22" s="4">
        <f>G22*(1-0)</f>
        <v>0</v>
      </c>
    </row>
    <row r="23" spans="1:32" ht="12.75">
      <c r="A23" s="40" t="s">
        <v>14</v>
      </c>
      <c r="B23" s="36"/>
      <c r="C23" s="36" t="s">
        <v>31</v>
      </c>
      <c r="D23" s="36" t="s">
        <v>54</v>
      </c>
      <c r="E23" s="36" t="s">
        <v>68</v>
      </c>
      <c r="F23" s="37">
        <v>769</v>
      </c>
      <c r="G23" s="37"/>
      <c r="H23" s="37">
        <f>ROUND(F23*AE23,2)</f>
        <v>0</v>
      </c>
      <c r="I23" s="37">
        <f>J23-H23</f>
        <v>0</v>
      </c>
      <c r="J23" s="37">
        <f>ROUND(F23*G23,2)</f>
        <v>0</v>
      </c>
      <c r="K23" s="37">
        <v>0</v>
      </c>
      <c r="L23" s="41">
        <f>F23*K23</f>
        <v>0</v>
      </c>
      <c r="N23" s="9" t="s">
        <v>7</v>
      </c>
      <c r="O23" s="4">
        <f>IF(N23="5",I23,0)</f>
        <v>0</v>
      </c>
      <c r="Z23" s="4">
        <f>IF(AD23=0,J23,0)</f>
        <v>0</v>
      </c>
      <c r="AA23" s="4">
        <f>IF(AD23=9,J23,0)</f>
        <v>0</v>
      </c>
      <c r="AB23" s="4">
        <f>IF(AD23=19,J23,0)</f>
        <v>0</v>
      </c>
      <c r="AD23" s="4">
        <v>19</v>
      </c>
      <c r="AE23" s="4">
        <f>G23*0</f>
        <v>0</v>
      </c>
      <c r="AF23" s="4">
        <f>G23*(1-0)</f>
        <v>0</v>
      </c>
    </row>
    <row r="24" spans="1:32" ht="12.75">
      <c r="A24" s="40" t="s">
        <v>15</v>
      </c>
      <c r="B24" s="36"/>
      <c r="C24" s="36" t="s">
        <v>32</v>
      </c>
      <c r="D24" s="36" t="s">
        <v>55</v>
      </c>
      <c r="E24" s="36" t="s">
        <v>68</v>
      </c>
      <c r="F24" s="37">
        <v>769</v>
      </c>
      <c r="G24" s="37"/>
      <c r="H24" s="37">
        <f>ROUND(F24*AE24,2)</f>
        <v>0</v>
      </c>
      <c r="I24" s="37">
        <f>J24-H24</f>
        <v>0</v>
      </c>
      <c r="J24" s="37">
        <f>ROUND(F24*G24,2)</f>
        <v>0</v>
      </c>
      <c r="K24" s="37">
        <v>0</v>
      </c>
      <c r="L24" s="41">
        <f>F24*K24</f>
        <v>0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</f>
        <v>0</v>
      </c>
      <c r="AF24" s="4">
        <f>G24*(1-0)</f>
        <v>0</v>
      </c>
    </row>
    <row r="25" spans="1:37" ht="12.75">
      <c r="A25" s="38"/>
      <c r="B25" s="32"/>
      <c r="C25" s="33" t="s">
        <v>33</v>
      </c>
      <c r="D25" s="64" t="s">
        <v>56</v>
      </c>
      <c r="E25" s="65"/>
      <c r="F25" s="65"/>
      <c r="G25" s="65"/>
      <c r="H25" s="34">
        <f>SUM(H26:H26)</f>
        <v>0</v>
      </c>
      <c r="I25" s="34">
        <f>SUM(I26:I26)</f>
        <v>0</v>
      </c>
      <c r="J25" s="34">
        <f>H25+I25</f>
        <v>0</v>
      </c>
      <c r="K25" s="35"/>
      <c r="L25" s="39">
        <f>SUM(L26:L26)</f>
        <v>13.8621</v>
      </c>
      <c r="P25" s="10">
        <f>IF(Q25="PR",J25,SUM(O26:O26))</f>
        <v>0</v>
      </c>
      <c r="Q25" s="6" t="s">
        <v>89</v>
      </c>
      <c r="R25" s="10">
        <f>IF(Q25="HS",H25,0)</f>
        <v>0</v>
      </c>
      <c r="S25" s="10">
        <f>IF(Q25="HS",I25-P25,0)</f>
        <v>0</v>
      </c>
      <c r="T25" s="10">
        <f>IF(Q25="PS",H25,0)</f>
        <v>0</v>
      </c>
      <c r="U25" s="10">
        <f>IF(Q25="PS",I25-P25,0)</f>
        <v>0</v>
      </c>
      <c r="V25" s="10">
        <f>IF(Q25="MP",H25,0)</f>
        <v>0</v>
      </c>
      <c r="W25" s="10">
        <f>IF(Q25="MP",I25-P25,0)</f>
        <v>0</v>
      </c>
      <c r="X25" s="10">
        <f>IF(Q25="OM",H25,0)</f>
        <v>0</v>
      </c>
      <c r="Y25" s="6"/>
      <c r="AI25" s="10">
        <f>SUM(Z26:Z26)</f>
        <v>0</v>
      </c>
      <c r="AJ25" s="10">
        <f>SUM(AA26:AA26)</f>
        <v>0</v>
      </c>
      <c r="AK25" s="10">
        <f>SUM(AB26:AB26)</f>
        <v>0</v>
      </c>
    </row>
    <row r="26" spans="1:32" ht="12.75">
      <c r="A26" s="40" t="s">
        <v>16</v>
      </c>
      <c r="B26" s="36"/>
      <c r="C26" s="36" t="s">
        <v>34</v>
      </c>
      <c r="D26" s="36" t="s">
        <v>57</v>
      </c>
      <c r="E26" s="36" t="s">
        <v>67</v>
      </c>
      <c r="F26" s="37">
        <v>5.74</v>
      </c>
      <c r="G26" s="37"/>
      <c r="H26" s="37">
        <f>ROUND(F26*AE26,2)</f>
        <v>0</v>
      </c>
      <c r="I26" s="37">
        <f>J26-H26</f>
        <v>0</v>
      </c>
      <c r="J26" s="37">
        <f>ROUND(F26*G26,2)</f>
        <v>0</v>
      </c>
      <c r="K26" s="37">
        <v>2.415</v>
      </c>
      <c r="L26" s="41">
        <f>F26*K26</f>
        <v>13.8621</v>
      </c>
      <c r="N26" s="9" t="s">
        <v>7</v>
      </c>
      <c r="O26" s="4">
        <f>IF(N26="5",I26,0)</f>
        <v>0</v>
      </c>
      <c r="Z26" s="4">
        <f>IF(AD26=0,J26,0)</f>
        <v>0</v>
      </c>
      <c r="AA26" s="4">
        <f>IF(AD26=9,J26,0)</f>
        <v>0</v>
      </c>
      <c r="AB26" s="4">
        <f>IF(AD26=19,J26,0)</f>
        <v>0</v>
      </c>
      <c r="AD26" s="4">
        <v>19</v>
      </c>
      <c r="AE26" s="4">
        <f>G26*0.734551784160139</f>
        <v>0</v>
      </c>
      <c r="AF26" s="4">
        <f>G26*(1-0.734551784160139)</f>
        <v>0</v>
      </c>
    </row>
    <row r="27" spans="1:37" ht="12.75">
      <c r="A27" s="38"/>
      <c r="B27" s="32"/>
      <c r="C27" s="33" t="s">
        <v>35</v>
      </c>
      <c r="D27" s="64" t="s">
        <v>58</v>
      </c>
      <c r="E27" s="65"/>
      <c r="F27" s="65"/>
      <c r="G27" s="65"/>
      <c r="H27" s="34">
        <f>SUM(H28:H28)</f>
        <v>0</v>
      </c>
      <c r="I27" s="34">
        <f>SUM(I28:I28)</f>
        <v>0</v>
      </c>
      <c r="J27" s="34">
        <f>H27+I27</f>
        <v>0</v>
      </c>
      <c r="K27" s="35"/>
      <c r="L27" s="39">
        <f>SUM(L28:L28)</f>
        <v>0</v>
      </c>
      <c r="P27" s="10">
        <f>IF(Q27="PR",J27,SUM(O28:O28))</f>
        <v>0</v>
      </c>
      <c r="Q27" s="6" t="s">
        <v>90</v>
      </c>
      <c r="R27" s="10">
        <f>IF(Q27="HS",H27,0)</f>
        <v>0</v>
      </c>
      <c r="S27" s="10">
        <f>IF(Q27="HS",I27-P27,0)</f>
        <v>0</v>
      </c>
      <c r="T27" s="10">
        <f>IF(Q27="PS",H27,0)</f>
        <v>0</v>
      </c>
      <c r="U27" s="10">
        <f>IF(Q27="PS",I27-P27,0)</f>
        <v>0</v>
      </c>
      <c r="V27" s="10">
        <f>IF(Q27="MP",H27,0)</f>
        <v>0</v>
      </c>
      <c r="W27" s="10">
        <f>IF(Q27="MP",I27-P27,0)</f>
        <v>0</v>
      </c>
      <c r="X27" s="10">
        <f>IF(Q27="OM",H27,0)</f>
        <v>0</v>
      </c>
      <c r="Y27" s="6"/>
      <c r="AI27" s="10">
        <f>SUM(Z28:Z28)</f>
        <v>0</v>
      </c>
      <c r="AJ27" s="10">
        <f>SUM(AA28:AA28)</f>
        <v>0</v>
      </c>
      <c r="AK27" s="10">
        <f>SUM(AB28:AB28)</f>
        <v>0</v>
      </c>
    </row>
    <row r="28" spans="1:32" ht="12.75">
      <c r="A28" s="40" t="s">
        <v>17</v>
      </c>
      <c r="B28" s="36"/>
      <c r="C28" s="36" t="s">
        <v>36</v>
      </c>
      <c r="D28" s="36" t="s">
        <v>59</v>
      </c>
      <c r="E28" s="36" t="s">
        <v>69</v>
      </c>
      <c r="F28" s="37">
        <v>13.93</v>
      </c>
      <c r="G28" s="37"/>
      <c r="H28" s="37">
        <f>ROUND(F28*AE28,2)</f>
        <v>0</v>
      </c>
      <c r="I28" s="37">
        <f>J28-H28</f>
        <v>0</v>
      </c>
      <c r="J28" s="37">
        <f>ROUND(F28*G28,2)</f>
        <v>0</v>
      </c>
      <c r="K28" s="37">
        <v>0</v>
      </c>
      <c r="L28" s="41">
        <f>F28*K28</f>
        <v>0</v>
      </c>
      <c r="N28" s="9" t="s">
        <v>11</v>
      </c>
      <c r="O28" s="4">
        <f>IF(N28="5",I28,0)</f>
        <v>0</v>
      </c>
      <c r="Z28" s="4">
        <f>IF(AD28=0,J28,0)</f>
        <v>0</v>
      </c>
      <c r="AA28" s="4">
        <f>IF(AD28=9,J28,0)</f>
        <v>0</v>
      </c>
      <c r="AB28" s="4">
        <f>IF(AD28=19,J28,0)</f>
        <v>0</v>
      </c>
      <c r="AD28" s="4">
        <v>19</v>
      </c>
      <c r="AE28" s="4">
        <f>G28*0</f>
        <v>0</v>
      </c>
      <c r="AF28" s="4">
        <f>G28*(1-0)</f>
        <v>0</v>
      </c>
    </row>
    <row r="29" spans="1:37" ht="12.75">
      <c r="A29" s="38"/>
      <c r="B29" s="32"/>
      <c r="C29" s="33"/>
      <c r="D29" s="64" t="s">
        <v>60</v>
      </c>
      <c r="E29" s="65"/>
      <c r="F29" s="65"/>
      <c r="G29" s="65"/>
      <c r="H29" s="34">
        <f>SUM(H30:H30)</f>
        <v>0</v>
      </c>
      <c r="I29" s="34">
        <f>SUM(I30:I30)</f>
        <v>0</v>
      </c>
      <c r="J29" s="34">
        <f>H29+I29</f>
        <v>0</v>
      </c>
      <c r="K29" s="35"/>
      <c r="L29" s="39">
        <f>SUM(L30:L30)</f>
        <v>0.06643</v>
      </c>
      <c r="P29" s="10">
        <f>IF(Q29="PR",J29,SUM(O30:O30))</f>
        <v>0</v>
      </c>
      <c r="Q29" s="6" t="s">
        <v>91</v>
      </c>
      <c r="R29" s="10">
        <f>IF(Q29="HS",H29,0)</f>
        <v>0</v>
      </c>
      <c r="S29" s="10">
        <f>IF(Q29="HS",I29-P29,0)</f>
        <v>0</v>
      </c>
      <c r="T29" s="10">
        <f>IF(Q29="PS",H29,0)</f>
        <v>0</v>
      </c>
      <c r="U29" s="10">
        <f>IF(Q29="PS",I29-P29,0)</f>
        <v>0</v>
      </c>
      <c r="V29" s="10">
        <f>IF(Q29="MP",H29,0)</f>
        <v>0</v>
      </c>
      <c r="W29" s="10">
        <f>IF(Q29="MP",I29-P29,0)</f>
        <v>0</v>
      </c>
      <c r="X29" s="10">
        <f>IF(Q29="OM",H29,0)</f>
        <v>0</v>
      </c>
      <c r="Y29" s="6"/>
      <c r="AI29" s="10">
        <f>SUM(Z30:Z30)</f>
        <v>0</v>
      </c>
      <c r="AJ29" s="10">
        <f>SUM(AA30:AA30)</f>
        <v>0</v>
      </c>
      <c r="AK29" s="10">
        <f>SUM(AB30:AB30)</f>
        <v>0</v>
      </c>
    </row>
    <row r="30" spans="1:32" ht="12.75">
      <c r="A30" s="40" t="s">
        <v>18</v>
      </c>
      <c r="B30" s="36"/>
      <c r="C30" s="36" t="s">
        <v>37</v>
      </c>
      <c r="D30" s="36" t="s">
        <v>61</v>
      </c>
      <c r="E30" s="36" t="s">
        <v>70</v>
      </c>
      <c r="F30" s="37">
        <v>66.43</v>
      </c>
      <c r="G30" s="37"/>
      <c r="H30" s="37">
        <f>ROUND(F30*AE30,2)</f>
        <v>0</v>
      </c>
      <c r="I30" s="37">
        <f>J30-H30</f>
        <v>0</v>
      </c>
      <c r="J30" s="37">
        <f>ROUND(F30*G30,2)</f>
        <v>0</v>
      </c>
      <c r="K30" s="37">
        <v>0.001</v>
      </c>
      <c r="L30" s="41">
        <f>F30*K30</f>
        <v>0.06643</v>
      </c>
      <c r="N30" s="9" t="s">
        <v>86</v>
      </c>
      <c r="O30" s="4">
        <f>IF(N30="5",I30,0)</f>
        <v>0</v>
      </c>
      <c r="Z30" s="4">
        <f>IF(AD30=0,J30,0)</f>
        <v>0</v>
      </c>
      <c r="AA30" s="4">
        <f>IF(AD30=9,J30,0)</f>
        <v>0</v>
      </c>
      <c r="AB30" s="4">
        <f>IF(AD30=19,J30,0)</f>
        <v>0</v>
      </c>
      <c r="AD30" s="4">
        <v>19</v>
      </c>
      <c r="AE30" s="4">
        <f>G30*1</f>
        <v>0</v>
      </c>
      <c r="AF30" s="4">
        <f>G30*(1-1)</f>
        <v>0</v>
      </c>
    </row>
    <row r="31" spans="1:28" ht="12.75">
      <c r="A31" s="42"/>
      <c r="B31" s="2"/>
      <c r="C31" s="2"/>
      <c r="D31" s="2"/>
      <c r="E31" s="2"/>
      <c r="F31" s="2"/>
      <c r="G31" s="2"/>
      <c r="H31" s="59" t="s">
        <v>76</v>
      </c>
      <c r="I31" s="69"/>
      <c r="J31" s="11">
        <f>J12+J15+J17+J19+J25+J27+J29</f>
        <v>0</v>
      </c>
      <c r="K31" s="2"/>
      <c r="L31" s="43"/>
      <c r="Z31" s="12">
        <f>SUM(Z13:Z30)</f>
        <v>0</v>
      </c>
      <c r="AA31" s="12">
        <f>SUM(AA13:AA30)</f>
        <v>0</v>
      </c>
      <c r="AB31" s="12">
        <f>SUM(AB13:AB30)</f>
        <v>0</v>
      </c>
    </row>
    <row r="32" spans="1:12" ht="13.5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</row>
  </sheetData>
  <sheetProtection/>
  <mergeCells count="35">
    <mergeCell ref="D29:G29"/>
    <mergeCell ref="H31:I31"/>
    <mergeCell ref="D17:G17"/>
    <mergeCell ref="D19:G19"/>
    <mergeCell ref="D25:G25"/>
    <mergeCell ref="D27:G27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1" t="s">
        <v>99</v>
      </c>
      <c r="B1" s="72"/>
      <c r="C1" s="72"/>
      <c r="D1" s="72"/>
      <c r="E1" s="72"/>
      <c r="F1" s="72"/>
      <c r="G1" s="72"/>
      <c r="H1" s="72"/>
      <c r="I1" s="72"/>
    </row>
    <row r="2" spans="1:10" ht="12.75">
      <c r="A2" s="49" t="s">
        <v>1</v>
      </c>
      <c r="B2" s="50"/>
      <c r="C2" s="59" t="s">
        <v>38</v>
      </c>
      <c r="D2" s="69"/>
      <c r="E2" s="54" t="s">
        <v>77</v>
      </c>
      <c r="F2" s="54" t="s">
        <v>82</v>
      </c>
      <c r="G2" s="50"/>
      <c r="H2" s="54" t="s">
        <v>130</v>
      </c>
      <c r="I2" s="73"/>
      <c r="J2" s="7"/>
    </row>
    <row r="3" spans="1:10" ht="12.75">
      <c r="A3" s="51"/>
      <c r="B3" s="52"/>
      <c r="C3" s="60"/>
      <c r="D3" s="60"/>
      <c r="E3" s="52"/>
      <c r="F3" s="52"/>
      <c r="G3" s="52"/>
      <c r="H3" s="52"/>
      <c r="I3" s="67"/>
      <c r="J3" s="7"/>
    </row>
    <row r="4" spans="1:10" ht="12.75">
      <c r="A4" s="53" t="s">
        <v>2</v>
      </c>
      <c r="B4" s="52"/>
      <c r="C4" s="55" t="s">
        <v>39</v>
      </c>
      <c r="D4" s="52"/>
      <c r="E4" s="55" t="s">
        <v>78</v>
      </c>
      <c r="F4" s="55"/>
      <c r="G4" s="52"/>
      <c r="H4" s="55" t="s">
        <v>130</v>
      </c>
      <c r="I4" s="74"/>
      <c r="J4" s="7"/>
    </row>
    <row r="5" spans="1:10" ht="12.75">
      <c r="A5" s="51"/>
      <c r="B5" s="52"/>
      <c r="C5" s="52"/>
      <c r="D5" s="52"/>
      <c r="E5" s="52"/>
      <c r="F5" s="52"/>
      <c r="G5" s="52"/>
      <c r="H5" s="52"/>
      <c r="I5" s="67"/>
      <c r="J5" s="7"/>
    </row>
    <row r="6" spans="1:10" ht="12.75">
      <c r="A6" s="53" t="s">
        <v>3</v>
      </c>
      <c r="B6" s="52"/>
      <c r="C6" s="55" t="s">
        <v>40</v>
      </c>
      <c r="D6" s="52"/>
      <c r="E6" s="55" t="s">
        <v>79</v>
      </c>
      <c r="F6" s="55" t="s">
        <v>83</v>
      </c>
      <c r="G6" s="52"/>
      <c r="H6" s="55" t="s">
        <v>130</v>
      </c>
      <c r="I6" s="74"/>
      <c r="J6" s="7"/>
    </row>
    <row r="7" spans="1:10" ht="12.75">
      <c r="A7" s="51"/>
      <c r="B7" s="52"/>
      <c r="C7" s="52"/>
      <c r="D7" s="52"/>
      <c r="E7" s="52"/>
      <c r="F7" s="52"/>
      <c r="G7" s="52"/>
      <c r="H7" s="52"/>
      <c r="I7" s="67"/>
      <c r="J7" s="7"/>
    </row>
    <row r="8" spans="1:10" ht="12.75">
      <c r="A8" s="53" t="s">
        <v>63</v>
      </c>
      <c r="B8" s="52"/>
      <c r="C8" s="56"/>
      <c r="D8" s="52"/>
      <c r="E8" s="55" t="s">
        <v>64</v>
      </c>
      <c r="F8" s="52"/>
      <c r="G8" s="52"/>
      <c r="H8" s="55" t="s">
        <v>131</v>
      </c>
      <c r="I8" s="74" t="s">
        <v>18</v>
      </c>
      <c r="J8" s="7"/>
    </row>
    <row r="9" spans="1:10" ht="12.75">
      <c r="A9" s="51"/>
      <c r="B9" s="52"/>
      <c r="C9" s="52"/>
      <c r="D9" s="52"/>
      <c r="E9" s="52"/>
      <c r="F9" s="52"/>
      <c r="G9" s="52"/>
      <c r="H9" s="52"/>
      <c r="I9" s="67"/>
      <c r="J9" s="7"/>
    </row>
    <row r="10" spans="1:10" ht="12.75">
      <c r="A10" s="53" t="s">
        <v>4</v>
      </c>
      <c r="B10" s="52"/>
      <c r="C10" s="55" t="s">
        <v>41</v>
      </c>
      <c r="D10" s="52"/>
      <c r="E10" s="55" t="s">
        <v>80</v>
      </c>
      <c r="F10" s="55"/>
      <c r="G10" s="52"/>
      <c r="H10" s="55" t="s">
        <v>132</v>
      </c>
      <c r="I10" s="75"/>
      <c r="J10" s="7"/>
    </row>
    <row r="11" spans="1:10" ht="12.75">
      <c r="A11" s="81"/>
      <c r="B11" s="70"/>
      <c r="C11" s="70"/>
      <c r="D11" s="70"/>
      <c r="E11" s="70"/>
      <c r="F11" s="70"/>
      <c r="G11" s="70"/>
      <c r="H11" s="70"/>
      <c r="I11" s="76"/>
      <c r="J11" s="7"/>
    </row>
    <row r="12" spans="1:9" ht="23.25" customHeight="1">
      <c r="A12" s="77" t="s">
        <v>100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14" t="s">
        <v>101</v>
      </c>
      <c r="B13" s="79" t="s">
        <v>110</v>
      </c>
      <c r="C13" s="80"/>
      <c r="D13" s="14" t="s">
        <v>112</v>
      </c>
      <c r="E13" s="79" t="s">
        <v>118</v>
      </c>
      <c r="F13" s="80"/>
      <c r="G13" s="14" t="s">
        <v>119</v>
      </c>
      <c r="H13" s="79" t="s">
        <v>133</v>
      </c>
      <c r="I13" s="80"/>
      <c r="J13" s="7"/>
    </row>
    <row r="14" spans="1:10" ht="15" customHeight="1">
      <c r="A14" s="15" t="s">
        <v>102</v>
      </c>
      <c r="B14" s="20" t="s">
        <v>111</v>
      </c>
      <c r="C14" s="22">
        <f>SUM('Stavební rozpočet'!R12:R30)</f>
        <v>0</v>
      </c>
      <c r="D14" s="82" t="s">
        <v>113</v>
      </c>
      <c r="E14" s="83"/>
      <c r="F14" s="22">
        <v>0</v>
      </c>
      <c r="G14" s="82" t="s">
        <v>120</v>
      </c>
      <c r="H14" s="83"/>
      <c r="I14" s="22">
        <f>ROUND(C22*(3/100),2)</f>
        <v>0</v>
      </c>
      <c r="J14" s="7"/>
    </row>
    <row r="15" spans="1:10" ht="15" customHeight="1">
      <c r="A15" s="16"/>
      <c r="B15" s="20" t="s">
        <v>81</v>
      </c>
      <c r="C15" s="22">
        <f>SUM('Stavební rozpočet'!S12:S30)</f>
        <v>0</v>
      </c>
      <c r="D15" s="82" t="s">
        <v>114</v>
      </c>
      <c r="E15" s="83"/>
      <c r="F15" s="22">
        <v>0</v>
      </c>
      <c r="G15" s="82" t="s">
        <v>121</v>
      </c>
      <c r="H15" s="83"/>
      <c r="I15" s="22">
        <v>0</v>
      </c>
      <c r="J15" s="7"/>
    </row>
    <row r="16" spans="1:10" ht="15" customHeight="1">
      <c r="A16" s="15" t="s">
        <v>103</v>
      </c>
      <c r="B16" s="20" t="s">
        <v>111</v>
      </c>
      <c r="C16" s="22">
        <f>SUM('Stavební rozpočet'!T12:T30)</f>
        <v>0</v>
      </c>
      <c r="D16" s="82" t="s">
        <v>115</v>
      </c>
      <c r="E16" s="83"/>
      <c r="F16" s="22">
        <v>0</v>
      </c>
      <c r="G16" s="82" t="s">
        <v>122</v>
      </c>
      <c r="H16" s="83"/>
      <c r="I16" s="22">
        <v>0</v>
      </c>
      <c r="J16" s="7"/>
    </row>
    <row r="17" spans="1:10" ht="15" customHeight="1">
      <c r="A17" s="16"/>
      <c r="B17" s="20" t="s">
        <v>81</v>
      </c>
      <c r="C17" s="22">
        <f>SUM('Stavební rozpočet'!U12:U30)</f>
        <v>0</v>
      </c>
      <c r="D17" s="82"/>
      <c r="E17" s="83"/>
      <c r="F17" s="23"/>
      <c r="G17" s="82" t="s">
        <v>123</v>
      </c>
      <c r="H17" s="83"/>
      <c r="I17" s="22">
        <v>0</v>
      </c>
      <c r="J17" s="7"/>
    </row>
    <row r="18" spans="1:10" ht="15" customHeight="1">
      <c r="A18" s="15" t="s">
        <v>104</v>
      </c>
      <c r="B18" s="20" t="s">
        <v>111</v>
      </c>
      <c r="C18" s="22">
        <f>SUM('Stavební rozpočet'!V12:V30)</f>
        <v>0</v>
      </c>
      <c r="D18" s="82"/>
      <c r="E18" s="83"/>
      <c r="F18" s="23"/>
      <c r="G18" s="82" t="s">
        <v>124</v>
      </c>
      <c r="H18" s="83"/>
      <c r="I18" s="22">
        <v>0</v>
      </c>
      <c r="J18" s="7"/>
    </row>
    <row r="19" spans="1:10" ht="15" customHeight="1">
      <c r="A19" s="16"/>
      <c r="B19" s="20" t="s">
        <v>81</v>
      </c>
      <c r="C19" s="22">
        <f>SUM('Stavební rozpočet'!W12:W30)</f>
        <v>0</v>
      </c>
      <c r="D19" s="82"/>
      <c r="E19" s="83"/>
      <c r="F19" s="23"/>
      <c r="G19" s="82" t="s">
        <v>125</v>
      </c>
      <c r="H19" s="83"/>
      <c r="I19" s="22">
        <v>0</v>
      </c>
      <c r="J19" s="7"/>
    </row>
    <row r="20" spans="1:10" ht="15" customHeight="1">
      <c r="A20" s="84" t="s">
        <v>60</v>
      </c>
      <c r="B20" s="85"/>
      <c r="C20" s="22">
        <f>SUM('Stavební rozpočet'!X12:X30)</f>
        <v>0</v>
      </c>
      <c r="D20" s="82"/>
      <c r="E20" s="83"/>
      <c r="F20" s="23"/>
      <c r="G20" s="82"/>
      <c r="H20" s="83"/>
      <c r="I20" s="23"/>
      <c r="J20" s="7"/>
    </row>
    <row r="21" spans="1:10" ht="15" customHeight="1">
      <c r="A21" s="84" t="s">
        <v>105</v>
      </c>
      <c r="B21" s="85"/>
      <c r="C21" s="22">
        <f>SUM('Stavební rozpočet'!P12:P30)</f>
        <v>0</v>
      </c>
      <c r="D21" s="82"/>
      <c r="E21" s="83"/>
      <c r="F21" s="23"/>
      <c r="G21" s="82"/>
      <c r="H21" s="83"/>
      <c r="I21" s="23"/>
      <c r="J21" s="7"/>
    </row>
    <row r="22" spans="1:10" ht="16.5" customHeight="1">
      <c r="A22" s="84" t="s">
        <v>106</v>
      </c>
      <c r="B22" s="85"/>
      <c r="C22" s="22">
        <f>SUM(C14:C21)</f>
        <v>0</v>
      </c>
      <c r="D22" s="84" t="s">
        <v>116</v>
      </c>
      <c r="E22" s="85"/>
      <c r="F22" s="22">
        <f>SUM(F14:F21)</f>
        <v>0</v>
      </c>
      <c r="G22" s="84" t="s">
        <v>126</v>
      </c>
      <c r="H22" s="85"/>
      <c r="I22" s="22">
        <f>SUM(I14:I21)</f>
        <v>0</v>
      </c>
      <c r="J22" s="7"/>
    </row>
    <row r="23" spans="1:9" ht="12.75">
      <c r="A23" s="17"/>
      <c r="B23" s="17"/>
      <c r="C23" s="17"/>
      <c r="D23" s="2"/>
      <c r="E23" s="2"/>
      <c r="F23" s="2"/>
      <c r="G23" s="2"/>
      <c r="H23" s="2"/>
      <c r="I23" s="2"/>
    </row>
    <row r="24" spans="1:9" ht="15" customHeight="1">
      <c r="A24" s="86" t="s">
        <v>107</v>
      </c>
      <c r="B24" s="87"/>
      <c r="C24" s="24">
        <f>SUM('Stavební rozpočet'!Z12:Z30)</f>
        <v>0</v>
      </c>
      <c r="D24" s="21"/>
      <c r="E24" s="13"/>
      <c r="F24" s="13"/>
      <c r="G24" s="13"/>
      <c r="H24" s="13"/>
      <c r="I24" s="13"/>
    </row>
    <row r="25" spans="1:10" ht="15" customHeight="1">
      <c r="A25" s="86" t="s">
        <v>136</v>
      </c>
      <c r="B25" s="87"/>
      <c r="C25" s="24">
        <f>SUM('Stavební rozpočet'!AA12:AA30)</f>
        <v>0</v>
      </c>
      <c r="D25" s="86" t="s">
        <v>137</v>
      </c>
      <c r="E25" s="87"/>
      <c r="F25" s="24">
        <f>ROUND(C25*(10/100),2)</f>
        <v>0</v>
      </c>
      <c r="G25" s="86" t="s">
        <v>127</v>
      </c>
      <c r="H25" s="87"/>
      <c r="I25" s="24">
        <f>SUM(C24:C26)</f>
        <v>0</v>
      </c>
      <c r="J25" s="7"/>
    </row>
    <row r="26" spans="1:10" ht="15" customHeight="1">
      <c r="A26" s="86" t="s">
        <v>134</v>
      </c>
      <c r="B26" s="87"/>
      <c r="C26" s="24">
        <f>SUM('Stavební rozpočet'!AB12:AB30)+(F22+I22)</f>
        <v>0</v>
      </c>
      <c r="D26" s="86" t="s">
        <v>135</v>
      </c>
      <c r="E26" s="87"/>
      <c r="F26" s="24">
        <f>ROUND(C26*(20/100),2)</f>
        <v>0</v>
      </c>
      <c r="G26" s="86" t="s">
        <v>128</v>
      </c>
      <c r="H26" s="87"/>
      <c r="I26" s="24">
        <f>SUM(F25:F26)+I25</f>
        <v>0</v>
      </c>
      <c r="J26" s="7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10" ht="14.25" customHeight="1">
      <c r="A28" s="91" t="s">
        <v>108</v>
      </c>
      <c r="B28" s="92"/>
      <c r="C28" s="93"/>
      <c r="D28" s="91" t="s">
        <v>117</v>
      </c>
      <c r="E28" s="92"/>
      <c r="F28" s="93"/>
      <c r="G28" s="91" t="s">
        <v>129</v>
      </c>
      <c r="H28" s="92"/>
      <c r="I28" s="93"/>
      <c r="J28" s="8"/>
    </row>
    <row r="29" spans="1:10" ht="14.25" customHeight="1">
      <c r="A29" s="94"/>
      <c r="B29" s="95"/>
      <c r="C29" s="96"/>
      <c r="D29" s="94"/>
      <c r="E29" s="95"/>
      <c r="F29" s="96"/>
      <c r="G29" s="94"/>
      <c r="H29" s="95"/>
      <c r="I29" s="96"/>
      <c r="J29" s="8"/>
    </row>
    <row r="30" spans="1:10" ht="14.25" customHeight="1">
      <c r="A30" s="94"/>
      <c r="B30" s="95"/>
      <c r="C30" s="96"/>
      <c r="D30" s="94"/>
      <c r="E30" s="95"/>
      <c r="F30" s="96"/>
      <c r="G30" s="94"/>
      <c r="H30" s="95"/>
      <c r="I30" s="96"/>
      <c r="J30" s="8"/>
    </row>
    <row r="31" spans="1:10" ht="14.25" customHeight="1">
      <c r="A31" s="94"/>
      <c r="B31" s="95"/>
      <c r="C31" s="96"/>
      <c r="D31" s="94"/>
      <c r="E31" s="95"/>
      <c r="F31" s="96"/>
      <c r="G31" s="94"/>
      <c r="H31" s="95"/>
      <c r="I31" s="96"/>
      <c r="J31" s="8"/>
    </row>
    <row r="32" spans="1:10" ht="14.25" customHeight="1">
      <c r="A32" s="88" t="s">
        <v>109</v>
      </c>
      <c r="B32" s="89"/>
      <c r="C32" s="90"/>
      <c r="D32" s="88" t="s">
        <v>109</v>
      </c>
      <c r="E32" s="89"/>
      <c r="F32" s="90"/>
      <c r="G32" s="88" t="s">
        <v>109</v>
      </c>
      <c r="H32" s="89"/>
      <c r="I32" s="90"/>
      <c r="J32" s="8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20:E20"/>
    <mergeCell ref="D14:E14"/>
    <mergeCell ref="D15:E15"/>
    <mergeCell ref="D16:E16"/>
    <mergeCell ref="D17:E17"/>
    <mergeCell ref="D18:E18"/>
    <mergeCell ref="D19:E19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I8:I9"/>
    <mergeCell ref="I10:I11"/>
    <mergeCell ref="E8:E9"/>
    <mergeCell ref="E10:E11"/>
    <mergeCell ref="F2:G3"/>
    <mergeCell ref="F4:G5"/>
    <mergeCell ref="F6:G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E4:E5"/>
    <mergeCell ref="E6:E7"/>
    <mergeCell ref="H2:H3"/>
    <mergeCell ref="H4:H5"/>
    <mergeCell ref="H6:H7"/>
    <mergeCell ref="C2:D3"/>
    <mergeCell ref="C4:D5"/>
    <mergeCell ref="C6:D7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2009-06-24T07:34:12Z</cp:lastPrinted>
  <dcterms:created xsi:type="dcterms:W3CDTF">2009-06-24T07:11:18Z</dcterms:created>
  <dcterms:modified xsi:type="dcterms:W3CDTF">2011-12-14T13:53:52Z</dcterms:modified>
  <cp:category/>
  <cp:version/>
  <cp:contentType/>
  <cp:contentStatus/>
</cp:coreProperties>
</file>