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updateLinks="never" defaultThemeVersion="124226"/>
  <bookViews>
    <workbookView xWindow="630" yWindow="585" windowWidth="19440" windowHeight="14250" activeTab="1"/>
  </bookViews>
  <sheets>
    <sheet name="Sumář elektro+zemní práce" sheetId="2" r:id="rId1"/>
    <sheet name=" Položky elektro" sheetId="1" r:id="rId2"/>
    <sheet name="Specifikace dodávky - vrt" sheetId="4" r:id="rId3"/>
    <sheet name="Rekapitulace stavby " sheetId="6" r:id="rId4"/>
    <sheet name="026 - Rekonstrukce venkov..." sheetId="8" r:id="rId5"/>
  </sheets>
  <externalReferences>
    <externalReference r:id="rId8"/>
  </externalReferences>
  <definedNames>
    <definedName name="_xlnm.Print_Area" localSheetId="1">' Položky elektro'!$A$1:$F$180</definedName>
    <definedName name="_xlnm.Print_Area" localSheetId="4">'026 - Rekonstrukce venkov...'!$C$4:$Q$70,'026 - Rekonstrukce venkov...'!$C$76:$Q$101,'026 - Rekonstrukce venkov...'!$C$107:$Q$158</definedName>
    <definedName name="_xlnm.Print_Area" localSheetId="3">'Rekapitulace stavby '!$C$4:$AP$70,'Rekapitulace stavby '!$C$76:$AP$92</definedName>
    <definedName name="_xlnm.Print_Area" localSheetId="2">'Specifikace dodávky - vrt'!$A$1:$F$45</definedName>
    <definedName name="_xlnm.Print_Area" localSheetId="0">'Sumář elektro+zemní práce'!$A$1:$J$49</definedName>
    <definedName name="_xlnm.Print_Titles" localSheetId="3">'Rekapitulace stavby '!$85:$85</definedName>
    <definedName name="_xlnm.Print_Titles" localSheetId="4">'026 - Rekonstrukce venkov...'!$116:$116</definedName>
  </definedNames>
  <calcPr fullCalcOnLoad="1"/>
</workbook>
</file>

<file path=xl/sharedStrings.xml><?xml version="1.0" encoding="utf-8"?>
<sst xmlns="http://schemas.openxmlformats.org/spreadsheetml/2006/main" count="1157" uniqueCount="561">
  <si>
    <t>Akce:</t>
  </si>
  <si>
    <t>Profese:</t>
  </si>
  <si>
    <t>Investor:</t>
  </si>
  <si>
    <t xml:space="preserve">         Materiál</t>
  </si>
  <si>
    <t xml:space="preserve">            Montáž</t>
  </si>
  <si>
    <t xml:space="preserve">           Ostatní</t>
  </si>
  <si>
    <t xml:space="preserve">        1.</t>
  </si>
  <si>
    <t xml:space="preserve">        2.</t>
  </si>
  <si>
    <t xml:space="preserve">PPV 6% z částky </t>
  </si>
  <si>
    <t xml:space="preserve">        3.</t>
  </si>
  <si>
    <t>Celkem bez DPH</t>
  </si>
  <si>
    <t>REKAPITULACE</t>
  </si>
  <si>
    <t xml:space="preserve">       1/ </t>
  </si>
  <si>
    <t>Kč</t>
  </si>
  <si>
    <t xml:space="preserve">       2/</t>
  </si>
  <si>
    <t>Celkem bez DPH:</t>
  </si>
  <si>
    <t xml:space="preserve">       3/ </t>
  </si>
  <si>
    <t>DPH 21% z částky</t>
  </si>
  <si>
    <t>Celkem s DPH</t>
  </si>
  <si>
    <t>V ceně není zahrunuto</t>
  </si>
  <si>
    <t xml:space="preserve"> - projektová dokumentace</t>
  </si>
  <si>
    <t>Vypracoval: Vladimír Bezperát</t>
  </si>
  <si>
    <t xml:space="preserve">Celkem </t>
  </si>
  <si>
    <t>Ostatní náklady (dopravné, stravné atd.)</t>
  </si>
  <si>
    <t>KS</t>
  </si>
  <si>
    <t>BKS</t>
  </si>
  <si>
    <t>207000001</t>
  </si>
  <si>
    <t>HOD</t>
  </si>
  <si>
    <t>M</t>
  </si>
  <si>
    <t>elektroinstalace</t>
  </si>
  <si>
    <t>Cena za MJ</t>
  </si>
  <si>
    <t>Množství</t>
  </si>
  <si>
    <t>Cena</t>
  </si>
  <si>
    <t>Rozpis prací...</t>
  </si>
  <si>
    <t>MJ</t>
  </si>
  <si>
    <t xml:space="preserve"> - zaznamenání skutečného stavu</t>
  </si>
  <si>
    <t>213000000002</t>
  </si>
  <si>
    <t>208490011</t>
  </si>
  <si>
    <t>VYSTRAZNA FOLIE S.33CM</t>
  </si>
  <si>
    <t>208510205</t>
  </si>
  <si>
    <t>ULOŽENI TRUBKY AROT,KOPOFLEX 40,50,63 V ZEMI</t>
  </si>
  <si>
    <t>209000255</t>
  </si>
  <si>
    <t>210204202</t>
  </si>
  <si>
    <t>210220301</t>
  </si>
  <si>
    <t>SVORKA HROMOSVOD 2 SROUBY/SS,SR 03/svary 10cm</t>
  </si>
  <si>
    <t>210220500</t>
  </si>
  <si>
    <t>210810005</t>
  </si>
  <si>
    <t>Číslo</t>
  </si>
  <si>
    <t>624000000093</t>
  </si>
  <si>
    <t>Popis prováděné práce</t>
  </si>
  <si>
    <t>209000233</t>
  </si>
  <si>
    <t>210100003</t>
  </si>
  <si>
    <t>210192722</t>
  </si>
  <si>
    <t>210192723</t>
  </si>
  <si>
    <t>210204002</t>
  </si>
  <si>
    <t>210204201</t>
  </si>
  <si>
    <t>210220022</t>
  </si>
  <si>
    <t>210220302</t>
  </si>
  <si>
    <t>SVORKA HROMOSVOD NAD 2 /ST,SJ,ATD/</t>
  </si>
  <si>
    <t>210292021</t>
  </si>
  <si>
    <t>210292022</t>
  </si>
  <si>
    <t>210292041</t>
  </si>
  <si>
    <t>208100004</t>
  </si>
  <si>
    <t>1927</t>
  </si>
  <si>
    <t>Elektroinstalace</t>
  </si>
  <si>
    <t xml:space="preserve">        4.</t>
  </si>
  <si>
    <t>Zemní a zednické práce</t>
  </si>
  <si>
    <t xml:space="preserve">        5.</t>
  </si>
  <si>
    <t xml:space="preserve">rekonstrukce venkovního osvětlení </t>
  </si>
  <si>
    <t>v pod hrází - VD Pastviny</t>
  </si>
  <si>
    <t xml:space="preserve">Povodí Labe, státní podnik, </t>
  </si>
  <si>
    <t>Víta Nejedlého 951, Hradec Králové</t>
  </si>
  <si>
    <t>Rozpis materiálu...</t>
  </si>
  <si>
    <t>Nazev materiálu</t>
  </si>
  <si>
    <t>230000002</t>
  </si>
  <si>
    <t>ZEMNICI DRAT POZINK.FEZN 10mm (0,62kg/m)</t>
  </si>
  <si>
    <t>KG</t>
  </si>
  <si>
    <t>341101005</t>
  </si>
  <si>
    <t>KABEL CYKY-J 3*1.5</t>
  </si>
  <si>
    <t>341101008</t>
  </si>
  <si>
    <t>KABEL CYKY-J 5*1.5</t>
  </si>
  <si>
    <t>341101011</t>
  </si>
  <si>
    <t>KABEL CYKY-O 2*1.5</t>
  </si>
  <si>
    <t>341101012</t>
  </si>
  <si>
    <t>KABEL CYKY-J 5*6</t>
  </si>
  <si>
    <t>341101015</t>
  </si>
  <si>
    <t>KABEL CYKY-J 5*10</t>
  </si>
  <si>
    <t>341101023</t>
  </si>
  <si>
    <t>KABEL CYKY-J 4*16</t>
  </si>
  <si>
    <t>341405370</t>
  </si>
  <si>
    <t>VODIC CY 16 ZELENOZL.(H07V-U)</t>
  </si>
  <si>
    <t>354600416</t>
  </si>
  <si>
    <t>ZEMNICI SVORKA SS N ( NEREZ)</t>
  </si>
  <si>
    <t>354600418</t>
  </si>
  <si>
    <t>ZEMNICI SVORKA SP N ( NEREZ)</t>
  </si>
  <si>
    <t>673900030</t>
  </si>
  <si>
    <t>FOLIE POL.SIT.RUDA 238/1 PP s.330mm</t>
  </si>
  <si>
    <t>KOPOS LI STA PVC LHD 20X20mm</t>
  </si>
  <si>
    <t>160000000751</t>
  </si>
  <si>
    <t>KOPOS BEZSROUB.SVORK.3*2.5 TYP016</t>
  </si>
  <si>
    <t>KOPOS KORUGOVANA TRUBKA KOPOFLEX KF 09040UVBA</t>
  </si>
  <si>
    <t>223000000011</t>
  </si>
  <si>
    <t>224000000041</t>
  </si>
  <si>
    <t>SPOJOVACÍ MATERIÁL MARS</t>
  </si>
  <si>
    <t>224000000288</t>
  </si>
  <si>
    <t>KOPOS MARS ZLAB VÍKO V 125/S</t>
  </si>
  <si>
    <t>224000000299</t>
  </si>
  <si>
    <t>KOPOS MARS ZLAB NKZIN 50X125X0.7 S</t>
  </si>
  <si>
    <t>250000000205</t>
  </si>
  <si>
    <t>KOPOS ZLAB NEREZ NEDEROVANY NIXKZN 50X125</t>
  </si>
  <si>
    <t>250000000206</t>
  </si>
  <si>
    <t>KOPOS VÍKO NEREZ NIXV 125</t>
  </si>
  <si>
    <t>312100000033</t>
  </si>
  <si>
    <t>ABB ORIENTAČNÍ DOUTNAVKA 3916-12221 ORANZ.</t>
  </si>
  <si>
    <t>312300000015</t>
  </si>
  <si>
    <t>ABB TLAČ.OVL.ZAP.1/0So GARANT,IP66 3558-91752</t>
  </si>
  <si>
    <t>421000000300</t>
  </si>
  <si>
    <t>POJISTKA E14/6A</t>
  </si>
  <si>
    <t>620000000045</t>
  </si>
  <si>
    <t>SCHREDER SVIT.VYBOJ.ISLA/1627/E27/70W/SON-T</t>
  </si>
  <si>
    <t>621000000108</t>
  </si>
  <si>
    <t>BECOV STOZAROVA VYZBROJ IP20 SV-A-6.10.5</t>
  </si>
  <si>
    <t>AMAKO OCHRANA PLASTOVÁ MANZETA PM 133/159</t>
  </si>
  <si>
    <t>624000000094</t>
  </si>
  <si>
    <t>AMAKO SADOVY BEZPETICOVY STOZAR 4m K4-133/89</t>
  </si>
  <si>
    <t>633000000202</t>
  </si>
  <si>
    <t>VYBOJKA SHC 70W SON-T 70W</t>
  </si>
  <si>
    <t>Rozpis prací…</t>
  </si>
  <si>
    <t>MONTAZ NAD RÁMEC CENIKU 21M</t>
  </si>
  <si>
    <t>STOZAR.POUZDRO(BETON)TRUBKA 15CM -50x50/120cm</t>
  </si>
  <si>
    <t>DEMONTAZE SOUVISEJICI S MONTAZNIMI PRACEMI</t>
  </si>
  <si>
    <t>DEMONTAZ STAVAJICI EL.INSTALACE-ODHAD</t>
  </si>
  <si>
    <t>210010351</t>
  </si>
  <si>
    <t>ROZVODKA KRABIC LIS IZOL 6455-11</t>
  </si>
  <si>
    <t>210020304</t>
  </si>
  <si>
    <t>ZLAB KABEL MARS 125/50 MM</t>
  </si>
  <si>
    <t>210020524</t>
  </si>
  <si>
    <t>ZLAB KABEL 18x13/10x20,16x16/PVC</t>
  </si>
  <si>
    <t>210100001</t>
  </si>
  <si>
    <t>UKONC VODICU-ROZVADEC,ZAP 2,5</t>
  </si>
  <si>
    <t>210100002</t>
  </si>
  <si>
    <t>UKONC VODICU-ROZVADEC,ZAP 6</t>
  </si>
  <si>
    <t>UKONC VODICU-ROZVADEC,ZAP 16</t>
  </si>
  <si>
    <t>210115021</t>
  </si>
  <si>
    <t>CIDLO SVETELNEHO RELE</t>
  </si>
  <si>
    <t>210140431</t>
  </si>
  <si>
    <t>OVLADAC POM OBV 1 TLACITKO-AL SKRIN</t>
  </si>
  <si>
    <t>210190002</t>
  </si>
  <si>
    <t>MONTAZ ROZVODNIC CELOPLECH 50KG</t>
  </si>
  <si>
    <t>210192721</t>
  </si>
  <si>
    <t>STITEK OZNAC PRO PRISTROJE V ROZV.</t>
  </si>
  <si>
    <t>STITEK OZNAC PRO KABELY V ROZV.</t>
  </si>
  <si>
    <t>POPIS VODICU PE a N V ROZVODNICI</t>
  </si>
  <si>
    <t>210202015</t>
  </si>
  <si>
    <t>SVIT VYBOJ SCHREDER MC12 70W SHC PARKOVE</t>
  </si>
  <si>
    <t>STOZAR OSVETLOV SADOVY OCEL</t>
  </si>
  <si>
    <t>ELEKTROVYZBROJ STOZARU 1 OKRUH</t>
  </si>
  <si>
    <t>ELEKTROVYZBROJ STOZARU 2 OKRUHY</t>
  </si>
  <si>
    <t>VEDENI UZEM FEZN D 8,10 MM V ZEMI</t>
  </si>
  <si>
    <t>OCHRANNA MANZETA</t>
  </si>
  <si>
    <t>210220650</t>
  </si>
  <si>
    <t>POSPOJENI VE DVOU BODECH</t>
  </si>
  <si>
    <t>SFAZOVANI ZIL KABELU,PROZVONENI A OZNACENI</t>
  </si>
  <si>
    <t>VYPNUTI VEDENI A ZAJISTENI</t>
  </si>
  <si>
    <t>210292031</t>
  </si>
  <si>
    <t>ZJISTENI SMERU VEDENI</t>
  </si>
  <si>
    <t>PREZKOUSENI OBVODU VEDENI</t>
  </si>
  <si>
    <t>210800529</t>
  </si>
  <si>
    <t>VODIC CY 16.0 VOLNE</t>
  </si>
  <si>
    <t>210810001</t>
  </si>
  <si>
    <t>KABEL CYKY 2*1.5 VOLNE</t>
  </si>
  <si>
    <t>KABEL CYKY 3*1.5 VOLNE</t>
  </si>
  <si>
    <t>210810013</t>
  </si>
  <si>
    <t>KABEL CYKY 4, 5*10 VOLNE</t>
  </si>
  <si>
    <t>210810014</t>
  </si>
  <si>
    <t>KABEL CYKY 4, 5*16 VOLNE</t>
  </si>
  <si>
    <t>210810015</t>
  </si>
  <si>
    <t>KABEL CYKY 5*1.5 VOLNE</t>
  </si>
  <si>
    <t>210810018</t>
  </si>
  <si>
    <t>KABEL CYKY 5*6 VOLNE</t>
  </si>
  <si>
    <t/>
  </si>
  <si>
    <t xml:space="preserve">ROZVODNICE 3-RH4.1    </t>
  </si>
  <si>
    <t>OSTATNI SPOJOVACI A POMOCNY MATERIAL</t>
  </si>
  <si>
    <t>160000000890</t>
  </si>
  <si>
    <t>WEIDMULLER SVORKA RADOVA WDU 2,5</t>
  </si>
  <si>
    <t>160000000892</t>
  </si>
  <si>
    <t>WEIDMULLER SVORKA RADOVA WDU 6</t>
  </si>
  <si>
    <t>160000000894</t>
  </si>
  <si>
    <t>WEIDMULLER SVORKA RADOVA WDU 16</t>
  </si>
  <si>
    <t>230000000010</t>
  </si>
  <si>
    <t>OEZ ROZBOCOVACI MUSTEK CS-PE12</t>
  </si>
  <si>
    <t>274000000061</t>
  </si>
  <si>
    <t>SCAME VYVODKA IP66 Pg16 S MATICI</t>
  </si>
  <si>
    <t>274000000062</t>
  </si>
  <si>
    <t>SCAME VYVODKA IP66 Pg21 S MATICI</t>
  </si>
  <si>
    <t>274000000063</t>
  </si>
  <si>
    <t>SCAME VYVODKA IP66 Pg29 S MATICI</t>
  </si>
  <si>
    <t>321000000650</t>
  </si>
  <si>
    <t>MOELLER SOUMRAKOVY SPINAC vc.CIDLA DS-TA/1S</t>
  </si>
  <si>
    <t>321000001513</t>
  </si>
  <si>
    <t>OEZ JISTIC LTN-2B-1 (2A)</t>
  </si>
  <si>
    <t>321000001651</t>
  </si>
  <si>
    <t>OEZ JISTIC LTN-16B-3 (16A)</t>
  </si>
  <si>
    <t>321000001653</t>
  </si>
  <si>
    <t>OEZ JISTIC LTN-25B-3 (25A)</t>
  </si>
  <si>
    <t>323000000002</t>
  </si>
  <si>
    <t>OEZ ROZBOCOVACI MUSTEK CS-N12</t>
  </si>
  <si>
    <t>323000000010</t>
  </si>
  <si>
    <t>OEZ ROZBOCOVACI MUSTEK CS-N7</t>
  </si>
  <si>
    <t>324000000552</t>
  </si>
  <si>
    <t>OEZ PROUDOVY CHRANIC 40A LFN-40-4-030AC</t>
  </si>
  <si>
    <t>325000001007</t>
  </si>
  <si>
    <t>OEZ IMPULSNI RELE MIG-20-10-A230</t>
  </si>
  <si>
    <t>325000001008</t>
  </si>
  <si>
    <t>OEZ DIG.SPINACI HOD.TYDENNI MAE-D16-001-A230</t>
  </si>
  <si>
    <t>327000000520</t>
  </si>
  <si>
    <t>OEZ STYKAC RSI-25-40-A230 (25A)</t>
  </si>
  <si>
    <t>329000000011</t>
  </si>
  <si>
    <t>OEZ PREPINAC 10A MSK-001-1X2</t>
  </si>
  <si>
    <t>332000000610</t>
  </si>
  <si>
    <t>HAGER PLNY KRYT NA NOSNOU KONSTRUKCI FL712E</t>
  </si>
  <si>
    <t>332000001019</t>
  </si>
  <si>
    <t>HAGER ROZVOD.ORION PLUS SYSTEM C,IP65 FL213B</t>
  </si>
  <si>
    <t>332000001020</t>
  </si>
  <si>
    <t>HAGER NOSNA KONSTR.S LISTAMI DIN FL982A</t>
  </si>
  <si>
    <t>332000001022</t>
  </si>
  <si>
    <t>HAGER DVERNI UZAVER DVOJITY S TRNEM FL97Z</t>
  </si>
  <si>
    <t>332000001023</t>
  </si>
  <si>
    <t>HAGER DRZAKY PROPOVRCHOVOU MONTAZ FL863Z</t>
  </si>
  <si>
    <t>422000000002</t>
  </si>
  <si>
    <t>OEZ POJISTKOVY ODPINAC OPVP10-3</t>
  </si>
  <si>
    <t>424000000035</t>
  </si>
  <si>
    <t>OEZ VALCOVA POJISTKA PV10/20A gG</t>
  </si>
  <si>
    <t>MONTAZ NAD RAMEC CENIKU 21M</t>
  </si>
  <si>
    <t>210193001</t>
  </si>
  <si>
    <t>JISTIC 1F DO 32A PL ROZV</t>
  </si>
  <si>
    <t>210193002</t>
  </si>
  <si>
    <t>JISTIC 3F DO 125A PL ROZV</t>
  </si>
  <si>
    <t>210193004</t>
  </si>
  <si>
    <t>STYKAC 3F DO 63A PL ROZV</t>
  </si>
  <si>
    <t>210193010</t>
  </si>
  <si>
    <t>SPINACI HOD DENNI (TYDENNI) PL ROZV</t>
  </si>
  <si>
    <t>210193012</t>
  </si>
  <si>
    <t>SOUMRAK SPINAC S CIDLEM PL ROZV</t>
  </si>
  <si>
    <t>210193018</t>
  </si>
  <si>
    <t>PROUDOVY CHRANIC 4P DO 63A PL ROZV</t>
  </si>
  <si>
    <t>210193019</t>
  </si>
  <si>
    <t>IMPULSNI RELE 1F PL ROZV</t>
  </si>
  <si>
    <t>210193021</t>
  </si>
  <si>
    <t>SKUPINOVY PREPINAC PL ROZV</t>
  </si>
  <si>
    <t>210193024</t>
  </si>
  <si>
    <t>VYVODKA DO P42 PL ROZV</t>
  </si>
  <si>
    <t>210193032</t>
  </si>
  <si>
    <t>SVORKA NA DIN LISTU DO 6mm PL ROZV</t>
  </si>
  <si>
    <t>210193033</t>
  </si>
  <si>
    <t>SVORKA NA DIN LISTU DO 16mm PL ROZV</t>
  </si>
  <si>
    <t>210193037</t>
  </si>
  <si>
    <t>NULOVA/CI PRIPOJNICE N/PE DO PL ROZV</t>
  </si>
  <si>
    <t>210193040</t>
  </si>
  <si>
    <t>POJISTKOVY ODPOJ.(ODPINAC)DO 32A/3P PL ROZV</t>
  </si>
  <si>
    <t>210193065</t>
  </si>
  <si>
    <t>SESTAVENI PL ROZVADECU,SKRINI HENSEL</t>
  </si>
  <si>
    <t>210193070</t>
  </si>
  <si>
    <t>REVIZE OCELOPLECHOVE ROZVODNICE</t>
  </si>
  <si>
    <t>DODÁVKA MATERIÁLU - ELEKTROINSTALACE</t>
  </si>
  <si>
    <t xml:space="preserve">        6.</t>
  </si>
  <si>
    <t>Rozvodnice 3-RP4.1</t>
  </si>
  <si>
    <t>OSTATNÍ SPOJOVACÍ A POMOCNÝ MATERIÁL</t>
  </si>
  <si>
    <t>Jádrový vrt průměr 100 mm, délka vrtu 5,0 m</t>
  </si>
  <si>
    <t>příplatek za výnos jádra 20%</t>
  </si>
  <si>
    <t>Doprava</t>
  </si>
  <si>
    <t>KM</t>
  </si>
  <si>
    <t>1.1.</t>
  </si>
  <si>
    <t>1.2.</t>
  </si>
  <si>
    <t>1.0.</t>
  </si>
  <si>
    <t xml:space="preserve">Průměr vrtu               </t>
  </si>
  <si>
    <t xml:space="preserve">Délka vrtu              </t>
  </si>
  <si>
    <t xml:space="preserve">Vrt                        </t>
  </si>
  <si>
    <t xml:space="preserve">z výkopu </t>
  </si>
  <si>
    <t xml:space="preserve">Směr vrtu                </t>
  </si>
  <si>
    <t xml:space="preserve">kolmo na hrázové těleso,dolů </t>
  </si>
  <si>
    <t xml:space="preserve">Podmínky                </t>
  </si>
  <si>
    <t xml:space="preserve">svažitý terén </t>
  </si>
  <si>
    <t xml:space="preserve">Sítě                        </t>
  </si>
  <si>
    <t xml:space="preserve">elektrika 230 V do 20 m </t>
  </si>
  <si>
    <t xml:space="preserve">                       </t>
  </si>
  <si>
    <t xml:space="preserve">100 mm </t>
  </si>
  <si>
    <t xml:space="preserve">do 5 m </t>
  </si>
  <si>
    <t xml:space="preserve">elektrika 380 V do 150 m </t>
  </si>
  <si>
    <t xml:space="preserve">voda užitková, čerpáním z nádrže hráze do 150 m </t>
  </si>
  <si>
    <t xml:space="preserve">voda pitná možnost čerpáním, nebo samospádem z plastové nádrže 1 m3 </t>
  </si>
  <si>
    <t xml:space="preserve">SPECIFIKACE DODÁVKY - JÁDROVÝ VRT </t>
  </si>
  <si>
    <t>UPŘESNĚNÍ</t>
  </si>
  <si>
    <t>Průvrt bude vlevo od dveří nad opěrnou zdí</t>
  </si>
  <si>
    <t>Celkem VRT</t>
  </si>
  <si>
    <t>CELKEM VČ. DOPRAVY</t>
  </si>
  <si>
    <t>kolmo na hrázové těleso - příplatek za šikmý vrt 20 %</t>
  </si>
  <si>
    <t>Specifikace dodávky - jádrový vrt</t>
  </si>
  <si>
    <t xml:space="preserve">ELEKTROINSTALACE </t>
  </si>
  <si>
    <t>vč. jádrového vrtu, zemních a zdenických prací</t>
  </si>
  <si>
    <t xml:space="preserve">REVIZE ELEKTROINSTALACE </t>
  </si>
  <si>
    <t>Celkové náklady za stavbu 1) + 2)</t>
  </si>
  <si>
    <t>DPH [CZK]</t>
  </si>
  <si>
    <t>DPH</t>
  </si>
  <si>
    <t>Zařazení nákladů</t>
  </si>
  <si>
    <t>Procent. zadání
[% nákladů rozpočtu]</t>
  </si>
  <si>
    <t>2) Ostatní náklady ze souhrnného listu</t>
  </si>
  <si>
    <t>{00000000-0000-0000-0000-000000000000}</t>
  </si>
  <si>
    <t>{CF5FAEA1-A114-4FF5-8E25-EC3DAE908C1A}</t>
  </si>
  <si>
    <t>IMPORT</t>
  </si>
  <si>
    <t>###NOINSERT###</t>
  </si>
  <si>
    <t>1</t>
  </si>
  <si>
    <t>Rekonstrukce venkovního osvětlení</t>
  </si>
  <si>
    <t>026</t>
  </si>
  <si>
    <t>/</t>
  </si>
  <si>
    <t>0</t>
  </si>
  <si>
    <t>D</t>
  </si>
  <si>
    <t>1) Náklady z rozpočtů</t>
  </si>
  <si>
    <t>Základna
DPH nulová</t>
  </si>
  <si>
    <t>Základna
DPH sníž. přenesená</t>
  </si>
  <si>
    <t>Základna
DPH zákl. přenesená</t>
  </si>
  <si>
    <t>Základna
DPH snížená</t>
  </si>
  <si>
    <t>Základna
DPH základní</t>
  </si>
  <si>
    <t>DPH snížená přenesená
[CZK]</t>
  </si>
  <si>
    <t>DPH základní přenesená
[CZK]</t>
  </si>
  <si>
    <t>DPH snížená [CZK]</t>
  </si>
  <si>
    <t>DPH základní [CZK]</t>
  </si>
  <si>
    <t>Normohodiny [h]</t>
  </si>
  <si>
    <t>z toho Ostat.
náklady [CZK]</t>
  </si>
  <si>
    <t>Cena s DPH [CZK]</t>
  </si>
  <si>
    <t>Cena bez DPH [CZK]</t>
  </si>
  <si>
    <t>Objekt</t>
  </si>
  <si>
    <t>Kód</t>
  </si>
  <si>
    <t>Zpracovatel:</t>
  </si>
  <si>
    <t>Zhotovitel:</t>
  </si>
  <si>
    <t>Informatívní údaje z listů zakázek</t>
  </si>
  <si>
    <t>Projektant:</t>
  </si>
  <si>
    <t>Objednavatel:</t>
  </si>
  <si>
    <t>Datum:</t>
  </si>
  <si>
    <t>Místo:</t>
  </si>
  <si>
    <t>Stavba:</t>
  </si>
  <si>
    <t>Kód:</t>
  </si>
  <si>
    <t>REKAPITULACE OBJEKTŮ STAVBY</t>
  </si>
  <si>
    <t>Razítko</t>
  </si>
  <si>
    <t>Datum a podpis:</t>
  </si>
  <si>
    <t>Zhotovitel</t>
  </si>
  <si>
    <t>Objednavatel</t>
  </si>
  <si>
    <t>Zpracovatel</t>
  </si>
  <si>
    <t>Projektant</t>
  </si>
  <si>
    <t>CZK</t>
  </si>
  <si>
    <t>v</t>
  </si>
  <si>
    <t>Cena s DPH</t>
  </si>
  <si>
    <t>ze</t>
  </si>
  <si>
    <t>nulová</t>
  </si>
  <si>
    <t>sníž. přenesená</t>
  </si>
  <si>
    <t>zákl. přenesená</t>
  </si>
  <si>
    <t>snížená</t>
  </si>
  <si>
    <t>základní</t>
  </si>
  <si>
    <t>Cena bez DPH</t>
  </si>
  <si>
    <t>Ostatní náklady ze souhrnného listu</t>
  </si>
  <si>
    <t>Náklady z rozpočtů</t>
  </si>
  <si>
    <t>Poznámka:</t>
  </si>
  <si>
    <t>DIČ:</t>
  </si>
  <si>
    <t xml:space="preserve"> </t>
  </si>
  <si>
    <t>0,01</t>
  </si>
  <si>
    <t>IČ:</t>
  </si>
  <si>
    <t>True</t>
  </si>
  <si>
    <t>False</t>
  </si>
  <si>
    <t>VLADIMÍR BEZPERÁT, U POTOKA 798, 561 51 LETOHRAD</t>
  </si>
  <si>
    <t>0,1</t>
  </si>
  <si>
    <t>POVODÍ LABE, státní podnik,VÍTA NEJEDLÉHO 951, HRADEC KRÁLOVÉ</t>
  </si>
  <si>
    <t>100</t>
  </si>
  <si>
    <t>10</t>
  </si>
  <si>
    <t>Pod Hrází - VD Pastviny</t>
  </si>
  <si>
    <t>CC-CZ:</t>
  </si>
  <si>
    <t>JKSO:</t>
  </si>
  <si>
    <t>0,001</t>
  </si>
  <si>
    <t>v ---  níže se nacházejí doplnkové a pomocné údaje k sestavám  --- v</t>
  </si>
  <si>
    <t>SOUHRNNÝ LIST STAVBY</t>
  </si>
  <si>
    <t>15</t>
  </si>
  <si>
    <t>21</t>
  </si>
  <si>
    <t>&gt;&gt;  skryté sloupce  &lt;&lt;</t>
  </si>
  <si>
    <t>optimalizováno pro tisk sestav ve formátu A4 - na výšku</t>
  </si>
  <si>
    <t>2.0</t>
  </si>
  <si>
    <t>2) Rekapitulace objektů</t>
  </si>
  <si>
    <t>1) Souhrnný list stavby</t>
  </si>
  <si>
    <t>List obsahuje:</t>
  </si>
  <si>
    <t>2012</t>
  </si>
  <si>
    <t>492467307</t>
  </si>
  <si>
    <t>1024</t>
  </si>
  <si>
    <t>ROZPOCET</t>
  </si>
  <si>
    <t>2</t>
  </si>
  <si>
    <t>K</t>
  </si>
  <si>
    <t>kpl</t>
  </si>
  <si>
    <t>Geodetické práce</t>
  </si>
  <si>
    <t>012002000</t>
  </si>
  <si>
    <t>5</t>
  </si>
  <si>
    <t xml:space="preserve">    VRN1 - Průzkumné, geodetické a projektové práce</t>
  </si>
  <si>
    <t>VRN - Vedlejší rozpočtové náklady</t>
  </si>
  <si>
    <t>1355769115</t>
  </si>
  <si>
    <t>4</t>
  </si>
  <si>
    <t>t</t>
  </si>
  <si>
    <t>Přesun hmot pro konstrukce monolitické v do 6 m</t>
  </si>
  <si>
    <t>998012021</t>
  </si>
  <si>
    <t>32</t>
  </si>
  <si>
    <t xml:space="preserve">    998 - Přesun hmot</t>
  </si>
  <si>
    <t>-1312412734</t>
  </si>
  <si>
    <t>m2</t>
  </si>
  <si>
    <t>Očištění dlažebních kostek velkých s původním spárováním kamenivem těženým při překopech ing sítí</t>
  </si>
  <si>
    <t>979071011</t>
  </si>
  <si>
    <t>101469894</t>
  </si>
  <si>
    <t>m3</t>
  </si>
  <si>
    <t>Bourání základů z betonu prostého</t>
  </si>
  <si>
    <t>961044111</t>
  </si>
  <si>
    <t>24</t>
  </si>
  <si>
    <t xml:space="preserve">    9 - Ostatní konstrukce a práce, bourání</t>
  </si>
  <si>
    <t>468761600</t>
  </si>
  <si>
    <t>m</t>
  </si>
  <si>
    <t>Obetonování  potrubí betonem tř. B7,5 tl do 150 mm trub DN 40</t>
  </si>
  <si>
    <t>899621111</t>
  </si>
  <si>
    <t>25</t>
  </si>
  <si>
    <t>-1736639161</t>
  </si>
  <si>
    <t>8</t>
  </si>
  <si>
    <t>trubka PVC DN 40 mm</t>
  </si>
  <si>
    <t>286112200</t>
  </si>
  <si>
    <t>30</t>
  </si>
  <si>
    <t>1532960661</t>
  </si>
  <si>
    <t>Kladení potrubí z PVC průměru do 65 mm</t>
  </si>
  <si>
    <t>871218113</t>
  </si>
  <si>
    <t>29</t>
  </si>
  <si>
    <t xml:space="preserve">    8 - Trubní vedení</t>
  </si>
  <si>
    <t>-1137275161</t>
  </si>
  <si>
    <t>Kladení dlažby z kostek velkých z kamene do lože z kameniva těženého tl 50 mm</t>
  </si>
  <si>
    <t>591111111</t>
  </si>
  <si>
    <t>22</t>
  </si>
  <si>
    <t xml:space="preserve">    5 - Komunikace pozemní</t>
  </si>
  <si>
    <t>916616772</t>
  </si>
  <si>
    <t>kamenivo těžené drobné frakce 0-4</t>
  </si>
  <si>
    <t>583313480</t>
  </si>
  <si>
    <t>1008114244</t>
  </si>
  <si>
    <t xml:space="preserve">Lože z písku pod kabeláž otevřený výkop </t>
  </si>
  <si>
    <t>451573111</t>
  </si>
  <si>
    <t xml:space="preserve">    4 - Vodorovné konstrukce</t>
  </si>
  <si>
    <t>-73606297</t>
  </si>
  <si>
    <t>Odstranění bednění stěn základových patek</t>
  </si>
  <si>
    <t>275351216</t>
  </si>
  <si>
    <t>28</t>
  </si>
  <si>
    <t>2101018140</t>
  </si>
  <si>
    <t>Zřízení bednění stěn základových patek</t>
  </si>
  <si>
    <t>275351215</t>
  </si>
  <si>
    <t>27</t>
  </si>
  <si>
    <t>-1708552910</t>
  </si>
  <si>
    <t>Základové patky z betonu tř. C 20/25</t>
  </si>
  <si>
    <t>275313711</t>
  </si>
  <si>
    <t>26</t>
  </si>
  <si>
    <t xml:space="preserve">    2 - Zakládání</t>
  </si>
  <si>
    <t>-307036577</t>
  </si>
  <si>
    <t>Plošná úprava terénu do 500 m2 zemina tř 1 až 4 nerovnosti do +/- 150 mm ve svahu do 1:2</t>
  </si>
  <si>
    <t>181111122</t>
  </si>
  <si>
    <t>31</t>
  </si>
  <si>
    <t>154620548</t>
  </si>
  <si>
    <t>štěrkopísek netříděný zásypový materiál</t>
  </si>
  <si>
    <t>583312000</t>
  </si>
  <si>
    <t>9</t>
  </si>
  <si>
    <t>1247018951</t>
  </si>
  <si>
    <t>Příplatek k obsypání potrubí za ruční prohození sypaniny, uložené do 3 m</t>
  </si>
  <si>
    <t>175111109</t>
  </si>
  <si>
    <t>7</t>
  </si>
  <si>
    <t>1945801187</t>
  </si>
  <si>
    <t>Obsypání kabelu ručně sypaninou bez prohození, uloženou do 3 m</t>
  </si>
  <si>
    <t>175111101</t>
  </si>
  <si>
    <t>6</t>
  </si>
  <si>
    <t>291352628</t>
  </si>
  <si>
    <t>Zásyp jam, šachet rýh nebo kolem objektů sypaninou bez zhutnění</t>
  </si>
  <si>
    <t>174201101</t>
  </si>
  <si>
    <t>519808567</t>
  </si>
  <si>
    <t>Zásyp jam, šachet rýh nebo kolem objektů sypaninou se zhutněním</t>
  </si>
  <si>
    <t>174101101</t>
  </si>
  <si>
    <t>12</t>
  </si>
  <si>
    <t>-1421929794</t>
  </si>
  <si>
    <t>Uložení sypaniny na skládky</t>
  </si>
  <si>
    <t>171201201</t>
  </si>
  <si>
    <t>19</t>
  </si>
  <si>
    <t>-151910862</t>
  </si>
  <si>
    <t>Vodorovné přemístění do 5000 m výkopku/sypaniny z horniny tř. 1 až 4</t>
  </si>
  <si>
    <t>162601102</t>
  </si>
  <si>
    <t>18</t>
  </si>
  <si>
    <t>1335818429</t>
  </si>
  <si>
    <t>Příplatek k vodorovnému přemístění výkopku z horniny tř. 5 až 7 stavebním kolečkem ZKD 10 m</t>
  </si>
  <si>
    <t>162201269</t>
  </si>
  <si>
    <t>17</t>
  </si>
  <si>
    <t>-683538812</t>
  </si>
  <si>
    <t>Vodorovné přemístění výkopku z horniny tř. 5 až 7 stavebním kolečkem do 10 m</t>
  </si>
  <si>
    <t>162201261</t>
  </si>
  <si>
    <t>16</t>
  </si>
  <si>
    <t>-2077004135</t>
  </si>
  <si>
    <t>Vodorovné přemístění do 20 m výkopku/sypaniny z horniny tř. 1 až 4</t>
  </si>
  <si>
    <t>162201101</t>
  </si>
  <si>
    <t>20</t>
  </si>
  <si>
    <t>221964762</t>
  </si>
  <si>
    <t>Svislé přemístění výkopku z horniny tř. 5 až 7 hl výkopu do 2,5 m</t>
  </si>
  <si>
    <t>161101151</t>
  </si>
  <si>
    <t>14</t>
  </si>
  <si>
    <t>843342897</t>
  </si>
  <si>
    <t>Svislé přemístění výkopku z horniny tř. 1 až 4 hl výkopu do 2,5 m</t>
  </si>
  <si>
    <t>161101101</t>
  </si>
  <si>
    <t>13</t>
  </si>
  <si>
    <t>-1864641276</t>
  </si>
  <si>
    <t>Hloubení rýh š do 600 mm v hornině tř. 5</t>
  </si>
  <si>
    <t>132401101</t>
  </si>
  <si>
    <t>460410254</t>
  </si>
  <si>
    <t>Příplatek za lepivost k hloubení rýh š do 600 mm v hornině tř. 3</t>
  </si>
  <si>
    <t>132201109</t>
  </si>
  <si>
    <t>3</t>
  </si>
  <si>
    <t>-1070241528</t>
  </si>
  <si>
    <t>Hloubení rýh š do 600 mm v hornině tř. 3 objemu do 100 m3</t>
  </si>
  <si>
    <t>132201101</t>
  </si>
  <si>
    <t>1083358499</t>
  </si>
  <si>
    <t>Hloubení jam nezapažených v hornině tř. 5 objemu do 100 m3</t>
  </si>
  <si>
    <t>131401101</t>
  </si>
  <si>
    <t>23</t>
  </si>
  <si>
    <t>-1353341682</t>
  </si>
  <si>
    <t>Rozebrání dlažeb při překopech vozovek z velkých kostek do lože z kameniva plochy do 15 m2</t>
  </si>
  <si>
    <t>113106051</t>
  </si>
  <si>
    <t>11</t>
  </si>
  <si>
    <t xml:space="preserve">    1 - Zemní práce</t>
  </si>
  <si>
    <t>HSV - Práce a dodávky HSV</t>
  </si>
  <si>
    <t>-1</t>
  </si>
  <si>
    <t>Náklady z rozpočtu</t>
  </si>
  <si>
    <t>Suť Celkem [t]</t>
  </si>
  <si>
    <t>J. suť [t]</t>
  </si>
  <si>
    <t>Hmotnost
celkem [t]</t>
  </si>
  <si>
    <t>J. hmotnost
[t]</t>
  </si>
  <si>
    <t>Nh celkem [h]</t>
  </si>
  <si>
    <t>J. Nh [h]</t>
  </si>
  <si>
    <t>Poznámka</t>
  </si>
  <si>
    <t>Cena celkem
[CZK]</t>
  </si>
  <si>
    <t>J.cena [CZK]</t>
  </si>
  <si>
    <t>Popis</t>
  </si>
  <si>
    <t>Typ</t>
  </si>
  <si>
    <t>PČ</t>
  </si>
  <si>
    <t>ROZPOČET</t>
  </si>
  <si>
    <t>2) Ostatní náklady</t>
  </si>
  <si>
    <t>1) Náklady z rozpočtu</t>
  </si>
  <si>
    <t>Cena celkem [CZK]</t>
  </si>
  <si>
    <t>Kód - Popis</t>
  </si>
  <si>
    <t>REKAPITULACE ROZPOČTU</t>
  </si>
  <si>
    <t>Ostatní náklady</t>
  </si>
  <si>
    <t>KRYCÍ LIST ROZPOČTU</t>
  </si>
  <si>
    <t>Rekapitulace stavby</t>
  </si>
  <si>
    <t>Zpět na list:</t>
  </si>
  <si>
    <t>3) Rozpočet</t>
  </si>
  <si>
    <t>2) Rekapitulace rozpočtu</t>
  </si>
  <si>
    <t>1) Krycí list rozpočtu</t>
  </si>
  <si>
    <t>POVODÍ LABE, státní podnik, HRADEC KRÁLOVÉ</t>
  </si>
  <si>
    <t>VLADIMÍR BEZPERÁT</t>
  </si>
  <si>
    <t>Rekonstrukce venkovního osvětlení - zemní a zdenické práce</t>
  </si>
  <si>
    <t>Rekonstrukce venkovního osvětlení - zemní a zednické práce</t>
  </si>
  <si>
    <t>VÝKAZ - VÝMĚR</t>
  </si>
  <si>
    <t>Datum: I/2016</t>
  </si>
  <si>
    <t>ODBOČNÁ KRABICE HENSEL D 9020/Z, IP65</t>
  </si>
</sst>
</file>

<file path=xl/styles.xml><?xml version="1.0" encoding="utf-8"?>
<styleSheet xmlns="http://schemas.openxmlformats.org/spreadsheetml/2006/main">
  <numFmts count="6">
    <numFmt numFmtId="43" formatCode="_-* #,##0.00\ _K_č_-;\-* #,##0.00\ _K_č_-;_-* &quot;-&quot;??\ _K_č_-;_-@_-"/>
    <numFmt numFmtId="164" formatCode="#,##0.00;\-#,##0.00"/>
    <numFmt numFmtId="165" formatCode="#,##0.00000;\-#,##0.00000"/>
    <numFmt numFmtId="166" formatCode="dd\.mm\.yyyy"/>
    <numFmt numFmtId="167" formatCode="0.00%;\-0.00%"/>
    <numFmt numFmtId="168" formatCode="#,##0.000;\-#,##0.000"/>
  </numFmts>
  <fonts count="56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  <font>
      <b/>
      <sz val="12"/>
      <name val="Arial CE"/>
      <family val="2"/>
    </font>
    <font>
      <sz val="16"/>
      <name val="Arial CE"/>
      <family val="2"/>
    </font>
    <font>
      <b/>
      <u val="single"/>
      <sz val="16"/>
      <name val="Arial CE"/>
      <family val="2"/>
    </font>
    <font>
      <b/>
      <i/>
      <sz val="10"/>
      <name val="Arial CE"/>
      <family val="2"/>
    </font>
    <font>
      <sz val="12"/>
      <name val="Arial CE"/>
      <family val="2"/>
    </font>
    <font>
      <b/>
      <u val="single"/>
      <sz val="18"/>
      <name val="Arial CE"/>
      <family val="2"/>
    </font>
    <font>
      <b/>
      <i/>
      <sz val="11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sz val="11.5"/>
      <name val="Arial CE"/>
      <family val="2"/>
    </font>
    <font>
      <b/>
      <sz val="11.5"/>
      <name val="Arial CE"/>
      <family val="2"/>
    </font>
    <font>
      <sz val="14"/>
      <name val="Arial CE"/>
      <family val="2"/>
    </font>
    <font>
      <i/>
      <sz val="9"/>
      <name val="Arial CE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Trebuchet MS"/>
      <family val="2"/>
    </font>
    <font>
      <b/>
      <sz val="12"/>
      <color indexed="16"/>
      <name val="Trebuchet MS"/>
      <family val="2"/>
    </font>
    <font>
      <sz val="9"/>
      <color indexed="55"/>
      <name val="Trebuchet MS"/>
      <family val="2"/>
    </font>
    <font>
      <sz val="11"/>
      <name val="Trebuchet MS"/>
      <family val="2"/>
    </font>
    <font>
      <sz val="11"/>
      <color indexed="55"/>
      <name val="Trebuchet MS"/>
      <family val="2"/>
    </font>
    <font>
      <sz val="11"/>
      <color indexed="56"/>
      <name val="Trebuchet MS"/>
      <family val="2"/>
    </font>
    <font>
      <b/>
      <sz val="11"/>
      <color indexed="56"/>
      <name val="Trebuchet MS"/>
      <family val="2"/>
    </font>
    <font>
      <u val="single"/>
      <sz val="8"/>
      <color indexed="12"/>
      <name val="Trebuchet MS"/>
      <family val="2"/>
    </font>
    <font>
      <sz val="18"/>
      <color indexed="12"/>
      <name val="Wingdings 2"/>
      <family val="1"/>
    </font>
    <font>
      <b/>
      <sz val="12"/>
      <name val="Trebuchet MS"/>
      <family val="2"/>
    </font>
    <font>
      <sz val="12"/>
      <color indexed="55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b/>
      <sz val="16"/>
      <name val="Trebuchet MS"/>
      <family val="2"/>
    </font>
    <font>
      <sz val="10"/>
      <color indexed="55"/>
      <name val="Trebuchet MS"/>
      <family val="2"/>
    </font>
    <font>
      <b/>
      <sz val="10"/>
      <color indexed="63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0"/>
      <color indexed="63"/>
      <name val="Trebuchet MS"/>
      <family val="2"/>
    </font>
    <font>
      <sz val="8"/>
      <color indexed="48"/>
      <name val="Trebuchet MS"/>
      <family val="2"/>
    </font>
    <font>
      <sz val="8"/>
      <color indexed="43"/>
      <name val="Trebuchet MS"/>
      <family val="2"/>
    </font>
    <font>
      <u val="single"/>
      <sz val="10"/>
      <color indexed="12"/>
      <name val="Trebuchet MS"/>
      <family val="2"/>
    </font>
    <font>
      <sz val="10"/>
      <color indexed="16"/>
      <name val="Trebuchet MS"/>
      <family val="2"/>
    </font>
    <font>
      <sz val="8"/>
      <color indexed="56"/>
      <name val="Trebuchet MS"/>
      <family val="2"/>
    </font>
    <font>
      <sz val="10"/>
      <color indexed="56"/>
      <name val="Trebuchet MS"/>
      <family val="2"/>
    </font>
    <font>
      <sz val="12"/>
      <color indexed="56"/>
      <name val="Trebuchet MS"/>
      <family val="2"/>
    </font>
    <font>
      <i/>
      <sz val="8"/>
      <color indexed="12"/>
      <name val="Trebuchet MS"/>
      <family val="2"/>
    </font>
    <font>
      <b/>
      <sz val="8"/>
      <name val="Trebuchet MS"/>
      <family val="2"/>
    </font>
    <font>
      <sz val="8"/>
      <color indexed="16"/>
      <name val="Trebuchet MS"/>
      <family val="2"/>
    </font>
    <font>
      <sz val="12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/>
    </border>
    <border>
      <left/>
      <right/>
      <top/>
      <bottom style="medium"/>
    </border>
    <border>
      <left/>
      <right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/>
      <top/>
      <bottom style="hair">
        <color indexed="55"/>
      </bottom>
    </border>
    <border>
      <left style="hair">
        <color indexed="55"/>
      </left>
      <right/>
      <top/>
      <bottom style="hair">
        <color indexed="55"/>
      </bottom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>
      <alignment/>
      <protection locked="0"/>
    </xf>
    <xf numFmtId="0" fontId="31" fillId="0" borderId="0" applyNumberFormat="0" applyFill="0" applyBorder="0">
      <alignment/>
      <protection locked="0"/>
    </xf>
    <xf numFmtId="0" fontId="3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 locked="0"/>
    </xf>
  </cellStyleXfs>
  <cellXfs count="341">
    <xf numFmtId="0" fontId="0" fillId="0" borderId="0" xfId="0"/>
    <xf numFmtId="0" fontId="1" fillId="0" borderId="0" xfId="0" applyFont="1" applyBorder="1" applyAlignment="1">
      <alignment horizontal="left" vertical="top"/>
    </xf>
    <xf numFmtId="0" fontId="1" fillId="0" borderId="0" xfId="0" applyFont="1" applyBorder="1"/>
    <xf numFmtId="43" fontId="1" fillId="0" borderId="0" xfId="20" applyFont="1" applyBorder="1"/>
    <xf numFmtId="43" fontId="0" fillId="0" borderId="0" xfId="20" applyFont="1"/>
    <xf numFmtId="0" fontId="3" fillId="0" borderId="0" xfId="23">
      <alignment/>
      <protection/>
    </xf>
    <xf numFmtId="0" fontId="4" fillId="0" borderId="0" xfId="23" applyFont="1">
      <alignment/>
      <protection/>
    </xf>
    <xf numFmtId="2" fontId="3" fillId="0" borderId="0" xfId="23" applyNumberFormat="1">
      <alignment/>
      <protection/>
    </xf>
    <xf numFmtId="9" fontId="3" fillId="0" borderId="0" xfId="23" applyNumberFormat="1">
      <alignment/>
      <protection/>
    </xf>
    <xf numFmtId="0" fontId="6" fillId="0" borderId="0" xfId="23" applyFont="1">
      <alignment/>
      <protection/>
    </xf>
    <xf numFmtId="2" fontId="6" fillId="0" borderId="0" xfId="23" applyNumberFormat="1" applyFont="1">
      <alignment/>
      <protection/>
    </xf>
    <xf numFmtId="0" fontId="7" fillId="0" borderId="0" xfId="23" applyFont="1">
      <alignment/>
      <protection/>
    </xf>
    <xf numFmtId="0" fontId="8" fillId="0" borderId="0" xfId="23" applyFont="1">
      <alignment/>
      <protection/>
    </xf>
    <xf numFmtId="1" fontId="8" fillId="0" borderId="0" xfId="23" applyNumberFormat="1" applyFont="1">
      <alignment/>
      <protection/>
    </xf>
    <xf numFmtId="0" fontId="9" fillId="0" borderId="0" xfId="23" applyFont="1">
      <alignment/>
      <protection/>
    </xf>
    <xf numFmtId="2" fontId="9" fillId="0" borderId="0" xfId="23" applyNumberFormat="1" applyFont="1">
      <alignment/>
      <protection/>
    </xf>
    <xf numFmtId="0" fontId="3" fillId="0" borderId="1" xfId="23" applyBorder="1">
      <alignment/>
      <protection/>
    </xf>
    <xf numFmtId="0" fontId="10" fillId="0" borderId="0" xfId="23" applyFont="1">
      <alignment/>
      <protection/>
    </xf>
    <xf numFmtId="2" fontId="5" fillId="0" borderId="0" xfId="23" applyNumberFormat="1" applyFont="1">
      <alignment/>
      <protection/>
    </xf>
    <xf numFmtId="0" fontId="11" fillId="0" borderId="0" xfId="23" applyFont="1">
      <alignment/>
      <protection/>
    </xf>
    <xf numFmtId="0" fontId="12" fillId="0" borderId="0" xfId="23" applyFont="1">
      <alignment/>
      <protection/>
    </xf>
    <xf numFmtId="0" fontId="13" fillId="0" borderId="0" xfId="23" applyFont="1">
      <alignment/>
      <protection/>
    </xf>
    <xf numFmtId="0" fontId="14" fillId="0" borderId="0" xfId="23" applyFont="1">
      <alignment/>
      <protection/>
    </xf>
    <xf numFmtId="2" fontId="6" fillId="0" borderId="2" xfId="23" applyNumberFormat="1" applyFont="1" applyBorder="1">
      <alignment/>
      <protection/>
    </xf>
    <xf numFmtId="0" fontId="15" fillId="0" borderId="0" xfId="23" applyFont="1">
      <alignment/>
      <protection/>
    </xf>
    <xf numFmtId="2" fontId="16" fillId="0" borderId="0" xfId="23" applyNumberFormat="1" applyFont="1">
      <alignment/>
      <protection/>
    </xf>
    <xf numFmtId="0" fontId="17" fillId="0" borderId="0" xfId="23" applyFont="1">
      <alignment/>
      <protection/>
    </xf>
    <xf numFmtId="0" fontId="18" fillId="0" borderId="0" xfId="23" applyFont="1">
      <alignment/>
      <protection/>
    </xf>
    <xf numFmtId="0" fontId="17" fillId="0" borderId="1" xfId="23" applyFont="1" applyBorder="1">
      <alignment/>
      <protection/>
    </xf>
    <xf numFmtId="16" fontId="17" fillId="0" borderId="1" xfId="23" applyNumberFormat="1" applyFont="1" applyBorder="1">
      <alignment/>
      <protection/>
    </xf>
    <xf numFmtId="14" fontId="17" fillId="0" borderId="1" xfId="23" applyNumberFormat="1" applyFont="1" applyBorder="1">
      <alignment/>
      <protection/>
    </xf>
    <xf numFmtId="0" fontId="6" fillId="0" borderId="2" xfId="23" applyFont="1" applyBorder="1">
      <alignment/>
      <protection/>
    </xf>
    <xf numFmtId="0" fontId="6" fillId="0" borderId="0" xfId="23" applyFont="1" quotePrefix="1">
      <alignment/>
      <protection/>
    </xf>
    <xf numFmtId="0" fontId="19" fillId="0" borderId="0" xfId="23" applyFont="1">
      <alignment/>
      <protection/>
    </xf>
    <xf numFmtId="2" fontId="20" fillId="0" borderId="0" xfId="23" applyNumberFormat="1" applyFont="1">
      <alignment/>
      <protection/>
    </xf>
    <xf numFmtId="0" fontId="3" fillId="0" borderId="0" xfId="23" applyFont="1">
      <alignment/>
      <protection/>
    </xf>
    <xf numFmtId="0" fontId="3" fillId="0" borderId="0" xfId="23" applyBorder="1">
      <alignment/>
      <protection/>
    </xf>
    <xf numFmtId="0" fontId="13" fillId="0" borderId="1" xfId="23" applyFont="1" applyBorder="1">
      <alignment/>
      <protection/>
    </xf>
    <xf numFmtId="0" fontId="10" fillId="0" borderId="0" xfId="23" applyFont="1" applyBorder="1">
      <alignment/>
      <protection/>
    </xf>
    <xf numFmtId="2" fontId="10" fillId="0" borderId="0" xfId="23" applyNumberFormat="1" applyFont="1" applyBorder="1">
      <alignment/>
      <protection/>
    </xf>
    <xf numFmtId="0" fontId="0" fillId="0" borderId="0" xfId="0" applyBorder="1"/>
    <xf numFmtId="0" fontId="1" fillId="0" borderId="0" xfId="0" applyFont="1" applyBorder="1" applyAlignment="1">
      <alignment horizontal="left"/>
    </xf>
    <xf numFmtId="43" fontId="1" fillId="0" borderId="0" xfId="20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/>
    <xf numFmtId="0" fontId="1" fillId="0" borderId="0" xfId="0" applyFont="1"/>
    <xf numFmtId="0" fontId="2" fillId="0" borderId="0" xfId="0" applyFont="1" applyBorder="1" applyAlignment="1">
      <alignment vertical="top"/>
    </xf>
    <xf numFmtId="0" fontId="2" fillId="0" borderId="0" xfId="0" applyFont="1"/>
    <xf numFmtId="43" fontId="13" fillId="0" borderId="0" xfId="20" applyFont="1" applyBorder="1"/>
    <xf numFmtId="43" fontId="13" fillId="0" borderId="2" xfId="20" applyFont="1" applyBorder="1"/>
    <xf numFmtId="43" fontId="14" fillId="0" borderId="0" xfId="20" applyFont="1" applyBorder="1"/>
    <xf numFmtId="0" fontId="2" fillId="0" borderId="0" xfId="0" applyFont="1" applyBorder="1" applyAlignment="1">
      <alignment horizontal="left" vertical="top"/>
    </xf>
    <xf numFmtId="43" fontId="1" fillId="0" borderId="0" xfId="20" applyFont="1" applyBorder="1" applyAlignment="1">
      <alignment horizontal="left" vertical="top"/>
    </xf>
    <xf numFmtId="0" fontId="21" fillId="0" borderId="0" xfId="0" applyFont="1"/>
    <xf numFmtId="43" fontId="0" fillId="0" borderId="0" xfId="0" applyNumberFormat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43" fontId="1" fillId="0" borderId="0" xfId="20" applyFont="1" applyBorder="1" applyAlignment="1">
      <alignment horizontal="left"/>
    </xf>
    <xf numFmtId="43" fontId="1" fillId="0" borderId="0" xfId="20" applyFont="1" applyBorder="1" applyAlignment="1">
      <alignment horizontal="left" vertical="center"/>
    </xf>
    <xf numFmtId="0" fontId="1" fillId="0" borderId="3" xfId="0" applyFont="1" applyBorder="1" applyAlignment="1">
      <alignment horizontal="left" vertical="top"/>
    </xf>
    <xf numFmtId="43" fontId="1" fillId="0" borderId="3" xfId="20" applyFont="1" applyBorder="1" applyAlignment="1">
      <alignment horizontal="left" vertical="top"/>
    </xf>
    <xf numFmtId="43" fontId="1" fillId="0" borderId="3" xfId="20" applyFont="1" applyBorder="1" applyAlignment="1">
      <alignment horizontal="left"/>
    </xf>
    <xf numFmtId="43" fontId="2" fillId="0" borderId="0" xfId="20" applyFont="1" applyBorder="1" applyAlignment="1">
      <alignment horizontal="left" vertical="top"/>
    </xf>
    <xf numFmtId="43" fontId="2" fillId="0" borderId="0" xfId="20" applyFont="1" applyBorder="1" applyAlignment="1">
      <alignment horizontal="left" vertical="top" indent="2"/>
    </xf>
    <xf numFmtId="0" fontId="2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 vertical="center"/>
    </xf>
    <xf numFmtId="43" fontId="1" fillId="0" borderId="3" xfId="20" applyFont="1" applyBorder="1" applyAlignment="1">
      <alignment horizontal="left" vertical="center"/>
    </xf>
    <xf numFmtId="43" fontId="2" fillId="0" borderId="0" xfId="20" applyFont="1" applyBorder="1" applyAlignment="1">
      <alignment horizontal="left"/>
    </xf>
    <xf numFmtId="43" fontId="2" fillId="0" borderId="0" xfId="2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43" fontId="1" fillId="0" borderId="0" xfId="20" applyFont="1" applyBorder="1" applyAlignment="1">
      <alignment horizontal="left" indent="3"/>
    </xf>
    <xf numFmtId="43" fontId="1" fillId="0" borderId="0" xfId="20" applyFont="1" applyBorder="1" applyAlignment="1">
      <alignment horizontal="left" vertical="center" indent="3"/>
    </xf>
    <xf numFmtId="43" fontId="1" fillId="0" borderId="3" xfId="20" applyFont="1" applyBorder="1" applyAlignment="1">
      <alignment horizontal="left" vertical="top" indent="3"/>
    </xf>
    <xf numFmtId="0" fontId="1" fillId="0" borderId="0" xfId="0" applyFont="1" applyBorder="1" applyAlignment="1">
      <alignment horizontal="center"/>
    </xf>
    <xf numFmtId="43" fontId="2" fillId="0" borderId="0" xfId="0" applyNumberFormat="1" applyFont="1"/>
    <xf numFmtId="43" fontId="1" fillId="0" borderId="0" xfId="20" applyFont="1" applyBorder="1" applyAlignment="1">
      <alignment horizontal="left" vertical="top" indent="3"/>
    </xf>
    <xf numFmtId="0" fontId="2" fillId="0" borderId="0" xfId="0" applyFont="1" applyBorder="1"/>
    <xf numFmtId="43" fontId="2" fillId="0" borderId="0" xfId="0" applyNumberFormat="1" applyFont="1" applyBorder="1"/>
    <xf numFmtId="43" fontId="1" fillId="0" borderId="3" xfId="20" applyFont="1" applyBorder="1"/>
    <xf numFmtId="0" fontId="23" fillId="0" borderId="0" xfId="0" applyFont="1"/>
    <xf numFmtId="43" fontId="23" fillId="0" borderId="0" xfId="20" applyFont="1" applyBorder="1" applyAlignment="1">
      <alignment horizontal="left"/>
    </xf>
    <xf numFmtId="43" fontId="23" fillId="0" borderId="0" xfId="20" applyFont="1" applyBorder="1" applyAlignment="1">
      <alignment horizontal="left" vertical="top"/>
    </xf>
    <xf numFmtId="16" fontId="1" fillId="0" borderId="0" xfId="0" applyNumberFormat="1" applyFont="1" applyBorder="1" applyAlignment="1">
      <alignment horizontal="left"/>
    </xf>
    <xf numFmtId="16" fontId="1" fillId="0" borderId="0" xfId="0" applyNumberFormat="1" applyFont="1" applyBorder="1" applyAlignment="1">
      <alignment horizontal="left" vertical="top"/>
    </xf>
    <xf numFmtId="0" fontId="2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24" fillId="0" borderId="0" xfId="24" applyFont="1" applyAlignment="1" applyProtection="1">
      <alignment horizontal="left" vertical="top"/>
      <protection locked="0"/>
    </xf>
    <xf numFmtId="0" fontId="24" fillId="0" borderId="0" xfId="24" applyAlignment="1" applyProtection="1">
      <alignment horizontal="left" vertical="top"/>
      <protection locked="0"/>
    </xf>
    <xf numFmtId="0" fontId="24" fillId="0" borderId="0" xfId="24" applyFont="1" applyAlignment="1" applyProtection="1">
      <alignment horizontal="left" vertical="center"/>
      <protection locked="0"/>
    </xf>
    <xf numFmtId="0" fontId="24" fillId="0" borderId="4" xfId="24" applyBorder="1" applyAlignment="1" applyProtection="1">
      <alignment horizontal="left" vertical="center"/>
      <protection locked="0"/>
    </xf>
    <xf numFmtId="0" fontId="24" fillId="0" borderId="5" xfId="24" applyBorder="1" applyAlignment="1" applyProtection="1">
      <alignment horizontal="left" vertical="center"/>
      <protection locked="0"/>
    </xf>
    <xf numFmtId="0" fontId="24" fillId="0" borderId="6" xfId="24" applyBorder="1" applyAlignment="1" applyProtection="1">
      <alignment horizontal="left" vertical="center"/>
      <protection locked="0"/>
    </xf>
    <xf numFmtId="0" fontId="24" fillId="0" borderId="7" xfId="24" applyBorder="1" applyAlignment="1" applyProtection="1">
      <alignment horizontal="left" vertical="center"/>
      <protection locked="0"/>
    </xf>
    <xf numFmtId="0" fontId="24" fillId="2" borderId="0" xfId="24" applyFill="1" applyAlignment="1" applyProtection="1">
      <alignment horizontal="left" vertical="center"/>
      <protection locked="0"/>
    </xf>
    <xf numFmtId="0" fontId="25" fillId="2" borderId="0" xfId="24" applyFont="1" applyFill="1" applyAlignment="1" applyProtection="1">
      <alignment horizontal="left" vertical="center"/>
      <protection locked="0"/>
    </xf>
    <xf numFmtId="0" fontId="24" fillId="0" borderId="8" xfId="24" applyBorder="1" applyAlignment="1" applyProtection="1">
      <alignment horizontal="left" vertical="center"/>
      <protection locked="0"/>
    </xf>
    <xf numFmtId="0" fontId="24" fillId="0" borderId="9" xfId="24" applyBorder="1" applyAlignment="1" applyProtection="1">
      <alignment horizontal="left" vertical="center"/>
      <protection locked="0"/>
    </xf>
    <xf numFmtId="0" fontId="24" fillId="0" borderId="0" xfId="24" applyAlignment="1" applyProtection="1">
      <alignment horizontal="left" vertical="center"/>
      <protection locked="0"/>
    </xf>
    <xf numFmtId="0" fontId="26" fillId="0" borderId="10" xfId="24" applyFont="1" applyBorder="1" applyAlignment="1" applyProtection="1">
      <alignment horizontal="center" vertical="center" wrapText="1"/>
      <protection locked="0"/>
    </xf>
    <xf numFmtId="0" fontId="26" fillId="0" borderId="11" xfId="24" applyFont="1" applyBorder="1" applyAlignment="1" applyProtection="1">
      <alignment horizontal="center" vertical="center" wrapText="1"/>
      <protection locked="0"/>
    </xf>
    <xf numFmtId="0" fontId="26" fillId="0" borderId="12" xfId="24" applyFont="1" applyBorder="1" applyAlignment="1" applyProtection="1">
      <alignment horizontal="center" vertical="center" wrapText="1"/>
      <protection locked="0"/>
    </xf>
    <xf numFmtId="0" fontId="25" fillId="0" borderId="0" xfId="24" applyFont="1" applyAlignment="1" applyProtection="1">
      <alignment horizontal="left" vertical="center"/>
      <protection locked="0"/>
    </xf>
    <xf numFmtId="0" fontId="24" fillId="0" borderId="7" xfId="24" applyBorder="1" applyAlignment="1" applyProtection="1">
      <alignment horizontal="left" vertical="top"/>
      <protection locked="0"/>
    </xf>
    <xf numFmtId="0" fontId="24" fillId="0" borderId="8" xfId="24" applyBorder="1" applyAlignment="1" applyProtection="1">
      <alignment horizontal="left" vertical="top"/>
      <protection locked="0"/>
    </xf>
    <xf numFmtId="0" fontId="27" fillId="0" borderId="0" xfId="24" applyFont="1" applyAlignment="1" applyProtection="1">
      <alignment horizontal="left" vertical="center"/>
      <protection locked="0"/>
    </xf>
    <xf numFmtId="164" fontId="28" fillId="0" borderId="13" xfId="24" applyNumberFormat="1" applyFont="1" applyBorder="1" applyAlignment="1" applyProtection="1">
      <alignment horizontal="right" vertical="center"/>
      <protection locked="0"/>
    </xf>
    <xf numFmtId="164" fontId="28" fillId="0" borderId="14" xfId="24" applyNumberFormat="1" applyFont="1" applyBorder="1" applyAlignment="1" applyProtection="1">
      <alignment horizontal="right" vertical="center"/>
      <protection locked="0"/>
    </xf>
    <xf numFmtId="165" fontId="28" fillId="0" borderId="14" xfId="24" applyNumberFormat="1" applyFont="1" applyBorder="1" applyAlignment="1" applyProtection="1">
      <alignment horizontal="right" vertical="center"/>
      <protection locked="0"/>
    </xf>
    <xf numFmtId="164" fontId="28" fillId="0" borderId="15" xfId="24" applyNumberFormat="1" applyFont="1" applyBorder="1" applyAlignment="1" applyProtection="1">
      <alignment horizontal="right" vertical="center"/>
      <protection locked="0"/>
    </xf>
    <xf numFmtId="0" fontId="27" fillId="0" borderId="7" xfId="24" applyFont="1" applyBorder="1" applyAlignment="1" applyProtection="1">
      <alignment horizontal="left" vertical="center"/>
      <protection locked="0"/>
    </xf>
    <xf numFmtId="0" fontId="30" fillId="0" borderId="0" xfId="24" applyFont="1" applyAlignment="1" applyProtection="1">
      <alignment horizontal="left" vertical="center"/>
      <protection locked="0"/>
    </xf>
    <xf numFmtId="0" fontId="27" fillId="0" borderId="8" xfId="24" applyFont="1" applyBorder="1" applyAlignment="1" applyProtection="1">
      <alignment horizontal="left" vertical="center"/>
      <protection locked="0"/>
    </xf>
    <xf numFmtId="0" fontId="32" fillId="0" borderId="0" xfId="21" applyFont="1" applyAlignment="1" applyProtection="1">
      <alignment horizontal="center" vertical="center"/>
      <protection locked="0"/>
    </xf>
    <xf numFmtId="0" fontId="33" fillId="0" borderId="0" xfId="24" applyFont="1" applyAlignment="1" applyProtection="1">
      <alignment horizontal="left" vertical="center"/>
      <protection locked="0"/>
    </xf>
    <xf numFmtId="164" fontId="34" fillId="0" borderId="16" xfId="24" applyNumberFormat="1" applyFont="1" applyBorder="1" applyAlignment="1" applyProtection="1">
      <alignment horizontal="right" vertical="center"/>
      <protection locked="0"/>
    </xf>
    <xf numFmtId="164" fontId="34" fillId="0" borderId="0" xfId="24" applyNumberFormat="1" applyFont="1" applyAlignment="1" applyProtection="1">
      <alignment horizontal="right" vertical="center"/>
      <protection locked="0"/>
    </xf>
    <xf numFmtId="165" fontId="34" fillId="0" borderId="0" xfId="24" applyNumberFormat="1" applyFont="1" applyAlignment="1" applyProtection="1">
      <alignment horizontal="right" vertical="center"/>
      <protection locked="0"/>
    </xf>
    <xf numFmtId="164" fontId="34" fillId="0" borderId="17" xfId="24" applyNumberFormat="1" applyFont="1" applyBorder="1" applyAlignment="1" applyProtection="1">
      <alignment horizontal="right" vertical="center"/>
      <protection locked="0"/>
    </xf>
    <xf numFmtId="0" fontId="33" fillId="0" borderId="7" xfId="24" applyFont="1" applyBorder="1" applyAlignment="1" applyProtection="1">
      <alignment horizontal="left" vertical="center"/>
      <protection locked="0"/>
    </xf>
    <xf numFmtId="0" fontId="33" fillId="0" borderId="8" xfId="24" applyFont="1" applyBorder="1" applyAlignment="1" applyProtection="1">
      <alignment horizontal="left" vertical="center"/>
      <protection locked="0"/>
    </xf>
    <xf numFmtId="0" fontId="24" fillId="0" borderId="18" xfId="24" applyBorder="1" applyAlignment="1" applyProtection="1">
      <alignment horizontal="left" vertical="center"/>
      <protection locked="0"/>
    </xf>
    <xf numFmtId="0" fontId="24" fillId="0" borderId="19" xfId="24" applyBorder="1" applyAlignment="1" applyProtection="1">
      <alignment horizontal="left" vertical="center"/>
      <protection locked="0"/>
    </xf>
    <xf numFmtId="0" fontId="24" fillId="2" borderId="20" xfId="24" applyFill="1" applyBorder="1" applyAlignment="1" applyProtection="1">
      <alignment horizontal="left" vertical="center"/>
      <protection locked="0"/>
    </xf>
    <xf numFmtId="0" fontId="24" fillId="0" borderId="16" xfId="24" applyBorder="1" applyAlignment="1" applyProtection="1">
      <alignment horizontal="left" vertical="center"/>
      <protection locked="0"/>
    </xf>
    <xf numFmtId="0" fontId="26" fillId="0" borderId="0" xfId="24" applyFont="1" applyAlignment="1" applyProtection="1">
      <alignment horizontal="left" vertical="center"/>
      <protection locked="0"/>
    </xf>
    <xf numFmtId="0" fontId="35" fillId="0" borderId="0" xfId="24" applyFont="1" applyAlignment="1" applyProtection="1">
      <alignment horizontal="left" vertical="center"/>
      <protection locked="0"/>
    </xf>
    <xf numFmtId="14" fontId="24" fillId="0" borderId="0" xfId="24" applyNumberFormat="1" applyFont="1" applyAlignment="1" applyProtection="1">
      <alignment horizontal="left" vertical="center"/>
      <protection locked="0"/>
    </xf>
    <xf numFmtId="166" fontId="35" fillId="0" borderId="0" xfId="24" applyNumberFormat="1" applyFont="1" applyAlignment="1" applyProtection="1">
      <alignment horizontal="left" vertical="top"/>
      <protection locked="0"/>
    </xf>
    <xf numFmtId="0" fontId="36" fillId="0" borderId="0" xfId="24" applyFont="1" applyAlignment="1" applyProtection="1">
      <alignment horizontal="left" vertical="center"/>
      <protection locked="0"/>
    </xf>
    <xf numFmtId="0" fontId="35" fillId="0" borderId="7" xfId="24" applyFont="1" applyBorder="1" applyAlignment="1" applyProtection="1">
      <alignment horizontal="left" vertical="center"/>
      <protection locked="0"/>
    </xf>
    <xf numFmtId="0" fontId="35" fillId="0" borderId="8" xfId="24" applyFont="1" applyBorder="1" applyAlignment="1" applyProtection="1">
      <alignment horizontal="left" vertical="center"/>
      <protection locked="0"/>
    </xf>
    <xf numFmtId="0" fontId="24" fillId="0" borderId="21" xfId="24" applyBorder="1" applyAlignment="1" applyProtection="1">
      <alignment horizontal="left" vertical="center"/>
      <protection locked="0"/>
    </xf>
    <xf numFmtId="0" fontId="24" fillId="0" borderId="22" xfId="24" applyBorder="1" applyAlignment="1" applyProtection="1">
      <alignment horizontal="left" vertical="center"/>
      <protection locked="0"/>
    </xf>
    <xf numFmtId="0" fontId="24" fillId="0" borderId="23" xfId="24" applyBorder="1" applyAlignment="1" applyProtection="1">
      <alignment horizontal="left" vertical="center"/>
      <protection locked="0"/>
    </xf>
    <xf numFmtId="0" fontId="24" fillId="0" borderId="13" xfId="24" applyBorder="1" applyAlignment="1" applyProtection="1">
      <alignment horizontal="left" vertical="center"/>
      <protection locked="0"/>
    </xf>
    <xf numFmtId="0" fontId="24" fillId="0" borderId="14" xfId="24" applyBorder="1" applyAlignment="1" applyProtection="1">
      <alignment horizontal="left" vertical="center"/>
      <protection locked="0"/>
    </xf>
    <xf numFmtId="0" fontId="38" fillId="0" borderId="14" xfId="24" applyFont="1" applyBorder="1" applyAlignment="1" applyProtection="1">
      <alignment horizontal="left" vertical="center"/>
      <protection locked="0"/>
    </xf>
    <xf numFmtId="0" fontId="38" fillId="0" borderId="15" xfId="24" applyFont="1" applyBorder="1" applyAlignment="1" applyProtection="1">
      <alignment horizontal="left" vertical="center"/>
      <protection locked="0"/>
    </xf>
    <xf numFmtId="0" fontId="24" fillId="0" borderId="16" xfId="24" applyBorder="1" applyAlignment="1" applyProtection="1">
      <alignment horizontal="left" vertical="top"/>
      <protection locked="0"/>
    </xf>
    <xf numFmtId="0" fontId="24" fillId="0" borderId="17" xfId="24" applyBorder="1" applyAlignment="1" applyProtection="1">
      <alignment horizontal="left" vertical="top"/>
      <protection locked="0"/>
    </xf>
    <xf numFmtId="0" fontId="39" fillId="0" borderId="19" xfId="24" applyFont="1" applyBorder="1" applyAlignment="1" applyProtection="1">
      <alignment horizontal="left" vertical="center"/>
      <protection locked="0"/>
    </xf>
    <xf numFmtId="14" fontId="24" fillId="0" borderId="14" xfId="24" applyNumberFormat="1" applyBorder="1" applyAlignment="1" applyProtection="1">
      <alignment horizontal="left" vertical="center"/>
      <protection locked="0"/>
    </xf>
    <xf numFmtId="14" fontId="24" fillId="0" borderId="0" xfId="24" applyNumberFormat="1" applyAlignment="1" applyProtection="1">
      <alignment horizontal="left" vertical="top"/>
      <protection locked="0"/>
    </xf>
    <xf numFmtId="14" fontId="24" fillId="0" borderId="0" xfId="24" applyNumberFormat="1" applyFont="1" applyAlignment="1" applyProtection="1">
      <alignment horizontal="left" vertical="top"/>
      <protection locked="0"/>
    </xf>
    <xf numFmtId="0" fontId="33" fillId="2" borderId="20" xfId="24" applyFont="1" applyFill="1" applyBorder="1" applyAlignment="1" applyProtection="1">
      <alignment horizontal="center" vertical="center"/>
      <protection locked="0"/>
    </xf>
    <xf numFmtId="0" fontId="33" fillId="2" borderId="24" xfId="24" applyFont="1" applyFill="1" applyBorder="1" applyAlignment="1" applyProtection="1">
      <alignment horizontal="left" vertical="center"/>
      <protection locked="0"/>
    </xf>
    <xf numFmtId="0" fontId="40" fillId="0" borderId="7" xfId="24" applyFont="1" applyBorder="1" applyAlignment="1" applyProtection="1">
      <alignment horizontal="left" vertical="center"/>
      <protection locked="0"/>
    </xf>
    <xf numFmtId="0" fontId="40" fillId="0" borderId="0" xfId="24" applyFont="1" applyAlignment="1" applyProtection="1">
      <alignment horizontal="center" vertical="center"/>
      <protection locked="0"/>
    </xf>
    <xf numFmtId="0" fontId="40" fillId="0" borderId="0" xfId="24" applyFont="1" applyAlignment="1" applyProtection="1">
      <alignment horizontal="left" vertical="center"/>
      <protection locked="0"/>
    </xf>
    <xf numFmtId="0" fontId="40" fillId="0" borderId="8" xfId="24" applyFont="1" applyBorder="1" applyAlignment="1" applyProtection="1">
      <alignment horizontal="left" vertical="center"/>
      <protection locked="0"/>
    </xf>
    <xf numFmtId="0" fontId="24" fillId="0" borderId="25" xfId="24" applyBorder="1" applyAlignment="1" applyProtection="1">
      <alignment horizontal="left" vertical="center"/>
      <protection locked="0"/>
    </xf>
    <xf numFmtId="0" fontId="42" fillId="0" borderId="25" xfId="24" applyFont="1" applyBorder="1" applyAlignment="1" applyProtection="1">
      <alignment horizontal="left" vertical="center"/>
      <protection locked="0"/>
    </xf>
    <xf numFmtId="0" fontId="44" fillId="0" borderId="0" xfId="24" applyFont="1" applyAlignment="1" applyProtection="1">
      <alignment horizontal="left" vertical="center"/>
      <protection locked="0"/>
    </xf>
    <xf numFmtId="0" fontId="24" fillId="0" borderId="26" xfId="24" applyBorder="1" applyAlignment="1" applyProtection="1">
      <alignment horizontal="left" vertical="top"/>
      <protection locked="0"/>
    </xf>
    <xf numFmtId="14" fontId="35" fillId="0" borderId="0" xfId="24" applyNumberFormat="1" applyFont="1" applyAlignment="1" applyProtection="1">
      <alignment horizontal="left" vertical="center"/>
      <protection locked="0"/>
    </xf>
    <xf numFmtId="0" fontId="33" fillId="0" borderId="0" xfId="24" applyFont="1" applyAlignment="1" applyProtection="1">
      <alignment horizontal="left" vertical="top"/>
      <protection locked="0"/>
    </xf>
    <xf numFmtId="0" fontId="26" fillId="0" borderId="0" xfId="24" applyFont="1" applyAlignment="1" applyProtection="1">
      <alignment horizontal="left" vertical="top"/>
      <protection locked="0"/>
    </xf>
    <xf numFmtId="0" fontId="45" fillId="0" borderId="0" xfId="24" applyFont="1" applyAlignment="1" applyProtection="1">
      <alignment horizontal="left" vertical="center"/>
      <protection locked="0"/>
    </xf>
    <xf numFmtId="0" fontId="24" fillId="0" borderId="21" xfId="24" applyBorder="1" applyAlignment="1" applyProtection="1">
      <alignment horizontal="left" vertical="top"/>
      <protection locked="0"/>
    </xf>
    <xf numFmtId="0" fontId="24" fillId="0" borderId="22" xfId="24" applyBorder="1" applyAlignment="1" applyProtection="1">
      <alignment horizontal="left" vertical="top"/>
      <protection locked="0"/>
    </xf>
    <xf numFmtId="0" fontId="24" fillId="0" borderId="23" xfId="24" applyBorder="1" applyAlignment="1" applyProtection="1">
      <alignment horizontal="left" vertical="top"/>
      <protection locked="0"/>
    </xf>
    <xf numFmtId="0" fontId="24" fillId="3" borderId="0" xfId="24" applyFill="1" applyAlignment="1" applyProtection="1">
      <alignment horizontal="left" vertical="top"/>
      <protection locked="0"/>
    </xf>
    <xf numFmtId="0" fontId="24" fillId="3" borderId="0" xfId="24" applyFont="1" applyFill="1" applyAlignment="1" applyProtection="1">
      <alignment horizontal="left" vertical="top"/>
      <protection locked="0"/>
    </xf>
    <xf numFmtId="0" fontId="46" fillId="3" borderId="0" xfId="24" applyFont="1" applyFill="1" applyAlignment="1" applyProtection="1">
      <alignment horizontal="left" vertical="center"/>
      <protection locked="0"/>
    </xf>
    <xf numFmtId="0" fontId="43" fillId="3" borderId="0" xfId="24" applyFont="1" applyFill="1" applyAlignment="1" applyProtection="1">
      <alignment horizontal="left" vertical="center"/>
      <protection/>
    </xf>
    <xf numFmtId="0" fontId="47" fillId="3" borderId="0" xfId="21" applyFont="1" applyFill="1" applyAlignment="1" applyProtection="1">
      <alignment horizontal="left" vertical="center"/>
      <protection/>
    </xf>
    <xf numFmtId="0" fontId="48" fillId="3" borderId="0" xfId="24" applyFont="1" applyFill="1" applyAlignment="1" applyProtection="1">
      <alignment horizontal="left" vertical="center"/>
      <protection/>
    </xf>
    <xf numFmtId="0" fontId="46" fillId="3" borderId="0" xfId="24" applyFont="1" applyFill="1" applyAlignment="1" applyProtection="1">
      <alignment horizontal="left" vertical="center"/>
      <protection/>
    </xf>
    <xf numFmtId="0" fontId="24" fillId="0" borderId="0" xfId="25" applyFont="1" applyAlignment="1" applyProtection="1">
      <alignment horizontal="left" vertical="top"/>
      <protection locked="0"/>
    </xf>
    <xf numFmtId="0" fontId="24" fillId="0" borderId="0" xfId="25" applyAlignment="1" applyProtection="1">
      <alignment horizontal="left" vertical="top"/>
      <protection locked="0"/>
    </xf>
    <xf numFmtId="0" fontId="24" fillId="0" borderId="0" xfId="25" applyFont="1" applyAlignment="1" applyProtection="1">
      <alignment horizontal="left" vertical="center"/>
      <protection locked="0"/>
    </xf>
    <xf numFmtId="0" fontId="24" fillId="0" borderId="4" xfId="25" applyBorder="1" applyAlignment="1" applyProtection="1">
      <alignment horizontal="left" vertical="center"/>
      <protection locked="0"/>
    </xf>
    <xf numFmtId="0" fontId="24" fillId="0" borderId="5" xfId="25" applyBorder="1" applyAlignment="1" applyProtection="1">
      <alignment horizontal="left" vertical="center"/>
      <protection locked="0"/>
    </xf>
    <xf numFmtId="0" fontId="24" fillId="0" borderId="6" xfId="25" applyBorder="1" applyAlignment="1" applyProtection="1">
      <alignment horizontal="left" vertical="center"/>
      <protection locked="0"/>
    </xf>
    <xf numFmtId="164" fontId="24" fillId="0" borderId="0" xfId="25" applyNumberFormat="1" applyFont="1" applyAlignment="1" applyProtection="1">
      <alignment horizontal="right" vertical="center"/>
      <protection locked="0"/>
    </xf>
    <xf numFmtId="165" fontId="40" fillId="0" borderId="13" xfId="25" applyNumberFormat="1" applyFont="1" applyBorder="1" applyAlignment="1" applyProtection="1">
      <alignment horizontal="right" vertical="center"/>
      <protection locked="0"/>
    </xf>
    <xf numFmtId="165" fontId="40" fillId="0" borderId="14" xfId="25" applyNumberFormat="1" applyFont="1" applyBorder="1" applyAlignment="1" applyProtection="1">
      <alignment horizontal="right" vertical="center"/>
      <protection locked="0"/>
    </xf>
    <xf numFmtId="0" fontId="40" fillId="0" borderId="14" xfId="25" applyFont="1" applyBorder="1" applyAlignment="1" applyProtection="1">
      <alignment horizontal="center" vertical="center"/>
      <protection locked="0"/>
    </xf>
    <xf numFmtId="0" fontId="40" fillId="0" borderId="27" xfId="25" applyFont="1" applyBorder="1" applyAlignment="1" applyProtection="1">
      <alignment horizontal="left" vertical="center"/>
      <protection locked="0"/>
    </xf>
    <xf numFmtId="0" fontId="24" fillId="0" borderId="7" xfId="25" applyBorder="1" applyAlignment="1" applyProtection="1">
      <alignment horizontal="left" vertical="center"/>
      <protection locked="0"/>
    </xf>
    <xf numFmtId="168" fontId="24" fillId="0" borderId="27" xfId="25" applyNumberFormat="1" applyFont="1" applyBorder="1" applyAlignment="1" applyProtection="1">
      <alignment horizontal="right" vertical="center"/>
      <protection locked="0"/>
    </xf>
    <xf numFmtId="0" fontId="24" fillId="0" borderId="27" xfId="25" applyFont="1" applyBorder="1" applyAlignment="1" applyProtection="1">
      <alignment horizontal="center" vertical="center" wrapText="1"/>
      <protection locked="0"/>
    </xf>
    <xf numFmtId="49" fontId="24" fillId="0" borderId="27" xfId="25" applyNumberFormat="1" applyFont="1" applyBorder="1" applyAlignment="1" applyProtection="1">
      <alignment horizontal="left" vertical="center" wrapText="1"/>
      <protection locked="0"/>
    </xf>
    <xf numFmtId="0" fontId="24" fillId="0" borderId="27" xfId="25" applyFont="1" applyBorder="1" applyAlignment="1" applyProtection="1">
      <alignment horizontal="center" vertical="center"/>
      <protection locked="0"/>
    </xf>
    <xf numFmtId="0" fontId="24" fillId="0" borderId="8" xfId="25" applyBorder="1" applyAlignment="1" applyProtection="1">
      <alignment horizontal="left" vertical="center"/>
      <protection locked="0"/>
    </xf>
    <xf numFmtId="0" fontId="24" fillId="0" borderId="0" xfId="25" applyFont="1" applyAlignment="1" applyProtection="1">
      <alignment horizontal="left"/>
      <protection locked="0"/>
    </xf>
    <xf numFmtId="164" fontId="49" fillId="0" borderId="0" xfId="25" applyNumberFormat="1" applyFont="1" applyAlignment="1" applyProtection="1">
      <alignment horizontal="right" vertical="center"/>
      <protection locked="0"/>
    </xf>
    <xf numFmtId="0" fontId="49" fillId="0" borderId="0" xfId="25" applyFont="1" applyAlignment="1" applyProtection="1">
      <alignment horizontal="left"/>
      <protection locked="0"/>
    </xf>
    <xf numFmtId="165" fontId="49" fillId="0" borderId="16" xfId="25" applyNumberFormat="1" applyFont="1" applyBorder="1" applyAlignment="1" applyProtection="1">
      <alignment horizontal="right"/>
      <protection locked="0"/>
    </xf>
    <xf numFmtId="165" fontId="49" fillId="0" borderId="0" xfId="25" applyNumberFormat="1" applyFont="1" applyAlignment="1" applyProtection="1">
      <alignment horizontal="right"/>
      <protection locked="0"/>
    </xf>
    <xf numFmtId="0" fontId="49" fillId="0" borderId="17" xfId="25" applyFont="1" applyBorder="1" applyAlignment="1" applyProtection="1">
      <alignment horizontal="left"/>
      <protection locked="0"/>
    </xf>
    <xf numFmtId="0" fontId="49" fillId="0" borderId="7" xfId="25" applyFont="1" applyBorder="1" applyAlignment="1" applyProtection="1">
      <alignment horizontal="left"/>
      <protection locked="0"/>
    </xf>
    <xf numFmtId="0" fontId="50" fillId="0" borderId="0" xfId="25" applyFont="1" applyAlignment="1" applyProtection="1">
      <alignment horizontal="left"/>
      <protection locked="0"/>
    </xf>
    <xf numFmtId="0" fontId="49" fillId="0" borderId="8" xfId="25" applyFont="1" applyBorder="1" applyAlignment="1" applyProtection="1">
      <alignment horizontal="left"/>
      <protection locked="0"/>
    </xf>
    <xf numFmtId="0" fontId="51" fillId="0" borderId="0" xfId="25" applyFont="1" applyAlignment="1" applyProtection="1">
      <alignment horizontal="left"/>
      <protection locked="0"/>
    </xf>
    <xf numFmtId="165" fontId="40" fillId="0" borderId="16" xfId="25" applyNumberFormat="1" applyFont="1" applyBorder="1" applyAlignment="1" applyProtection="1">
      <alignment horizontal="right" vertical="center"/>
      <protection locked="0"/>
    </xf>
    <xf numFmtId="165" fontId="40" fillId="0" borderId="0" xfId="25" applyNumberFormat="1" applyFont="1" applyAlignment="1" applyProtection="1">
      <alignment horizontal="right" vertical="center"/>
      <protection locked="0"/>
    </xf>
    <xf numFmtId="0" fontId="40" fillId="0" borderId="0" xfId="25" applyFont="1" applyAlignment="1" applyProtection="1">
      <alignment horizontal="center" vertical="center"/>
      <protection locked="0"/>
    </xf>
    <xf numFmtId="168" fontId="52" fillId="0" borderId="27" xfId="25" applyNumberFormat="1" applyFont="1" applyBorder="1" applyAlignment="1" applyProtection="1">
      <alignment horizontal="right" vertical="center"/>
      <protection locked="0"/>
    </xf>
    <xf numFmtId="0" fontId="52" fillId="0" borderId="27" xfId="25" applyFont="1" applyBorder="1" applyAlignment="1" applyProtection="1">
      <alignment horizontal="center" vertical="center" wrapText="1"/>
      <protection locked="0"/>
    </xf>
    <xf numFmtId="49" fontId="52" fillId="0" borderId="27" xfId="25" applyNumberFormat="1" applyFont="1" applyBorder="1" applyAlignment="1" applyProtection="1">
      <alignment horizontal="left" vertical="center" wrapText="1"/>
      <protection locked="0"/>
    </xf>
    <xf numFmtId="0" fontId="52" fillId="0" borderId="27" xfId="25" applyFont="1" applyBorder="1" applyAlignment="1" applyProtection="1">
      <alignment horizontal="center" vertical="center"/>
      <protection locked="0"/>
    </xf>
    <xf numFmtId="164" fontId="53" fillId="0" borderId="0" xfId="25" applyNumberFormat="1" applyFont="1" applyAlignment="1" applyProtection="1">
      <alignment horizontal="right" vertical="center"/>
      <protection locked="0"/>
    </xf>
    <xf numFmtId="165" fontId="54" fillId="0" borderId="18" xfId="25" applyNumberFormat="1" applyFont="1" applyBorder="1" applyAlignment="1" applyProtection="1">
      <alignment horizontal="right"/>
      <protection locked="0"/>
    </xf>
    <xf numFmtId="0" fontId="24" fillId="0" borderId="9" xfId="25" applyBorder="1" applyAlignment="1" applyProtection="1">
      <alignment horizontal="left" vertical="center"/>
      <protection locked="0"/>
    </xf>
    <xf numFmtId="165" fontId="54" fillId="0" borderId="9" xfId="25" applyNumberFormat="1" applyFont="1" applyBorder="1" applyAlignment="1" applyProtection="1">
      <alignment horizontal="right"/>
      <protection locked="0"/>
    </xf>
    <xf numFmtId="0" fontId="24" fillId="0" borderId="19" xfId="25" applyBorder="1" applyAlignment="1" applyProtection="1">
      <alignment horizontal="left" vertical="center"/>
      <protection locked="0"/>
    </xf>
    <xf numFmtId="0" fontId="25" fillId="0" borderId="0" xfId="25" applyFont="1" applyAlignment="1" applyProtection="1">
      <alignment horizontal="left" vertical="center"/>
      <protection locked="0"/>
    </xf>
    <xf numFmtId="0" fontId="24" fillId="0" borderId="0" xfId="25" applyFont="1" applyAlignment="1" applyProtection="1">
      <alignment horizontal="center" vertical="center" wrapText="1"/>
      <protection locked="0"/>
    </xf>
    <xf numFmtId="0" fontId="26" fillId="0" borderId="10" xfId="25" applyFont="1" applyBorder="1" applyAlignment="1" applyProtection="1">
      <alignment horizontal="center" vertical="center" wrapText="1"/>
      <protection locked="0"/>
    </xf>
    <xf numFmtId="0" fontId="26" fillId="0" borderId="11" xfId="25" applyFont="1" applyBorder="1" applyAlignment="1" applyProtection="1">
      <alignment horizontal="center" vertical="center" wrapText="1"/>
      <protection locked="0"/>
    </xf>
    <xf numFmtId="0" fontId="26" fillId="0" borderId="12" xfId="25" applyFont="1" applyBorder="1" applyAlignment="1" applyProtection="1">
      <alignment horizontal="center" vertical="center" wrapText="1"/>
      <protection locked="0"/>
    </xf>
    <xf numFmtId="0" fontId="24" fillId="0" borderId="7" xfId="25" applyBorder="1" applyAlignment="1" applyProtection="1">
      <alignment horizontal="center" vertical="center" wrapText="1"/>
      <protection locked="0"/>
    </xf>
    <xf numFmtId="0" fontId="35" fillId="2" borderId="11" xfId="25" applyFont="1" applyFill="1" applyBorder="1" applyAlignment="1" applyProtection="1">
      <alignment horizontal="center" vertical="center" wrapText="1"/>
      <protection locked="0"/>
    </xf>
    <xf numFmtId="0" fontId="35" fillId="2" borderId="12" xfId="25" applyFont="1" applyFill="1" applyBorder="1" applyAlignment="1" applyProtection="1">
      <alignment horizontal="center" vertical="center" wrapText="1"/>
      <protection locked="0"/>
    </xf>
    <xf numFmtId="0" fontId="24" fillId="0" borderId="8" xfId="25" applyBorder="1" applyAlignment="1" applyProtection="1">
      <alignment horizontal="center" vertical="center" wrapText="1"/>
      <protection locked="0"/>
    </xf>
    <xf numFmtId="0" fontId="26" fillId="0" borderId="0" xfId="25" applyFont="1" applyAlignment="1" applyProtection="1">
      <alignment horizontal="left" vertical="center"/>
      <protection locked="0"/>
    </xf>
    <xf numFmtId="0" fontId="35" fillId="0" borderId="0" xfId="25" applyFont="1" applyAlignment="1" applyProtection="1">
      <alignment horizontal="left" vertical="center"/>
      <protection locked="0"/>
    </xf>
    <xf numFmtId="0" fontId="33" fillId="0" borderId="0" xfId="25" applyFont="1" applyAlignment="1" applyProtection="1">
      <alignment horizontal="left" vertical="center"/>
      <protection locked="0"/>
    </xf>
    <xf numFmtId="0" fontId="24" fillId="0" borderId="21" xfId="25" applyBorder="1" applyAlignment="1" applyProtection="1">
      <alignment horizontal="left" vertical="center"/>
      <protection locked="0"/>
    </xf>
    <xf numFmtId="0" fontId="24" fillId="0" borderId="22" xfId="25" applyBorder="1" applyAlignment="1" applyProtection="1">
      <alignment horizontal="left" vertical="center"/>
      <protection locked="0"/>
    </xf>
    <xf numFmtId="0" fontId="24" fillId="0" borderId="23" xfId="25" applyBorder="1" applyAlignment="1" applyProtection="1">
      <alignment horizontal="left" vertical="center"/>
      <protection locked="0"/>
    </xf>
    <xf numFmtId="0" fontId="24" fillId="2" borderId="0" xfId="25" applyFill="1" applyAlignment="1" applyProtection="1">
      <alignment horizontal="left" vertical="center"/>
      <protection locked="0"/>
    </xf>
    <xf numFmtId="0" fontId="25" fillId="2" borderId="0" xfId="25" applyFont="1" applyFill="1" applyAlignment="1" applyProtection="1">
      <alignment horizontal="left" vertical="center"/>
      <protection locked="0"/>
    </xf>
    <xf numFmtId="0" fontId="26" fillId="0" borderId="27" xfId="25" applyFont="1" applyBorder="1" applyAlignment="1" applyProtection="1">
      <alignment horizontal="center" vertical="center"/>
      <protection locked="0"/>
    </xf>
    <xf numFmtId="0" fontId="24" fillId="0" borderId="27" xfId="25" applyBorder="1" applyAlignment="1" applyProtection="1">
      <alignment horizontal="left" vertical="center"/>
      <protection locked="0"/>
    </xf>
    <xf numFmtId="0" fontId="43" fillId="0" borderId="0" xfId="25" applyFont="1" applyAlignment="1" applyProtection="1">
      <alignment horizontal="left" vertical="center"/>
      <protection locked="0"/>
    </xf>
    <xf numFmtId="0" fontId="50" fillId="0" borderId="7" xfId="25" applyFont="1" applyBorder="1" applyAlignment="1" applyProtection="1">
      <alignment horizontal="left" vertical="center"/>
      <protection locked="0"/>
    </xf>
    <xf numFmtId="0" fontId="50" fillId="0" borderId="0" xfId="25" applyFont="1" applyAlignment="1" applyProtection="1">
      <alignment horizontal="left" vertical="center"/>
      <protection locked="0"/>
    </xf>
    <xf numFmtId="0" fontId="50" fillId="0" borderId="8" xfId="25" applyFont="1" applyBorder="1" applyAlignment="1" applyProtection="1">
      <alignment horizontal="left" vertical="center"/>
      <protection locked="0"/>
    </xf>
    <xf numFmtId="0" fontId="55" fillId="0" borderId="0" xfId="25" applyFont="1" applyAlignment="1" applyProtection="1">
      <alignment horizontal="left" vertical="center"/>
      <protection locked="0"/>
    </xf>
    <xf numFmtId="0" fontId="51" fillId="0" borderId="7" xfId="25" applyFont="1" applyBorder="1" applyAlignment="1" applyProtection="1">
      <alignment horizontal="left" vertical="center"/>
      <protection locked="0"/>
    </xf>
    <xf numFmtId="0" fontId="51" fillId="0" borderId="0" xfId="25" applyFont="1" applyAlignment="1" applyProtection="1">
      <alignment horizontal="left" vertical="center"/>
      <protection locked="0"/>
    </xf>
    <xf numFmtId="0" fontId="51" fillId="0" borderId="8" xfId="25" applyFont="1" applyBorder="1" applyAlignment="1" applyProtection="1">
      <alignment horizontal="left" vertical="center"/>
      <protection locked="0"/>
    </xf>
    <xf numFmtId="0" fontId="24" fillId="0" borderId="13" xfId="25" applyBorder="1" applyAlignment="1" applyProtection="1">
      <alignment horizontal="left" vertical="center"/>
      <protection locked="0"/>
    </xf>
    <xf numFmtId="0" fontId="24" fillId="0" borderId="14" xfId="25" applyBorder="1" applyAlignment="1" applyProtection="1">
      <alignment horizontal="left" vertical="center"/>
      <protection locked="0"/>
    </xf>
    <xf numFmtId="0" fontId="38" fillId="0" borderId="14" xfId="25" applyFont="1" applyBorder="1" applyAlignment="1" applyProtection="1">
      <alignment horizontal="left" vertical="center"/>
      <protection locked="0"/>
    </xf>
    <xf numFmtId="0" fontId="38" fillId="0" borderId="15" xfId="25" applyFont="1" applyBorder="1" applyAlignment="1" applyProtection="1">
      <alignment horizontal="left" vertical="center"/>
      <protection locked="0"/>
    </xf>
    <xf numFmtId="0" fontId="24" fillId="0" borderId="7" xfId="25" applyBorder="1" applyAlignment="1" applyProtection="1">
      <alignment horizontal="left" vertical="top"/>
      <protection locked="0"/>
    </xf>
    <xf numFmtId="0" fontId="24" fillId="0" borderId="16" xfId="25" applyBorder="1" applyAlignment="1" applyProtection="1">
      <alignment horizontal="left" vertical="top"/>
      <protection locked="0"/>
    </xf>
    <xf numFmtId="0" fontId="24" fillId="0" borderId="17" xfId="25" applyBorder="1" applyAlignment="1" applyProtection="1">
      <alignment horizontal="left" vertical="top"/>
      <protection locked="0"/>
    </xf>
    <xf numFmtId="0" fontId="24" fillId="0" borderId="8" xfId="25" applyBorder="1" applyAlignment="1" applyProtection="1">
      <alignment horizontal="left" vertical="top"/>
      <protection locked="0"/>
    </xf>
    <xf numFmtId="0" fontId="24" fillId="0" borderId="18" xfId="25" applyBorder="1" applyAlignment="1" applyProtection="1">
      <alignment horizontal="left" vertical="center"/>
      <protection locked="0"/>
    </xf>
    <xf numFmtId="0" fontId="39" fillId="0" borderId="19" xfId="25" applyFont="1" applyBorder="1" applyAlignment="1" applyProtection="1">
      <alignment horizontal="left" vertical="center"/>
      <protection locked="0"/>
    </xf>
    <xf numFmtId="0" fontId="24" fillId="2" borderId="20" xfId="25" applyFill="1" applyBorder="1" applyAlignment="1" applyProtection="1">
      <alignment horizontal="left" vertical="center"/>
      <protection locked="0"/>
    </xf>
    <xf numFmtId="0" fontId="33" fillId="2" borderId="20" xfId="25" applyFont="1" applyFill="1" applyBorder="1" applyAlignment="1" applyProtection="1">
      <alignment horizontal="center" vertical="center"/>
      <protection locked="0"/>
    </xf>
    <xf numFmtId="0" fontId="33" fillId="2" borderId="20" xfId="25" applyFont="1" applyFill="1" applyBorder="1" applyAlignment="1" applyProtection="1">
      <alignment horizontal="right" vertical="center"/>
      <protection locked="0"/>
    </xf>
    <xf numFmtId="0" fontId="33" fillId="2" borderId="24" xfId="25" applyFont="1" applyFill="1" applyBorder="1" applyAlignment="1" applyProtection="1">
      <alignment horizontal="left" vertical="center"/>
      <protection locked="0"/>
    </xf>
    <xf numFmtId="0" fontId="40" fillId="0" borderId="0" xfId="25" applyFont="1" applyAlignment="1" applyProtection="1">
      <alignment horizontal="right" vertical="center"/>
      <protection locked="0"/>
    </xf>
    <xf numFmtId="167" fontId="40" fillId="0" borderId="0" xfId="25" applyNumberFormat="1" applyFont="1" applyAlignment="1" applyProtection="1">
      <alignment horizontal="right" vertical="center"/>
      <protection locked="0"/>
    </xf>
    <xf numFmtId="0" fontId="40" fillId="0" borderId="0" xfId="25" applyFont="1" applyAlignment="1" applyProtection="1">
      <alignment horizontal="left" vertical="center"/>
      <protection locked="0"/>
    </xf>
    <xf numFmtId="0" fontId="42" fillId="0" borderId="0" xfId="25" applyFont="1" applyAlignment="1" applyProtection="1">
      <alignment horizontal="left" vertical="center"/>
      <protection locked="0"/>
    </xf>
    <xf numFmtId="0" fontId="44" fillId="0" borderId="0" xfId="25" applyFont="1" applyAlignment="1" applyProtection="1">
      <alignment horizontal="left" vertical="center"/>
      <protection locked="0"/>
    </xf>
    <xf numFmtId="0" fontId="24" fillId="0" borderId="0" xfId="25" applyFont="1" applyAlignment="1" applyProtection="1">
      <alignment horizontal="left" vertical="center" wrapText="1"/>
      <protection locked="0"/>
    </xf>
    <xf numFmtId="0" fontId="24" fillId="0" borderId="7" xfId="25" applyBorder="1" applyAlignment="1" applyProtection="1">
      <alignment horizontal="left" vertical="center" wrapText="1"/>
      <protection locked="0"/>
    </xf>
    <xf numFmtId="0" fontId="24" fillId="0" borderId="8" xfId="25" applyBorder="1" applyAlignment="1" applyProtection="1">
      <alignment horizontal="left" vertical="center" wrapText="1"/>
      <protection locked="0"/>
    </xf>
    <xf numFmtId="0" fontId="33" fillId="0" borderId="0" xfId="25" applyFont="1" applyAlignment="1" applyProtection="1">
      <alignment horizontal="left" vertical="top"/>
      <protection locked="0"/>
    </xf>
    <xf numFmtId="0" fontId="45" fillId="0" borderId="0" xfId="25" applyFont="1" applyAlignment="1" applyProtection="1">
      <alignment horizontal="left" vertical="center"/>
      <protection locked="0"/>
    </xf>
    <xf numFmtId="0" fontId="24" fillId="0" borderId="21" xfId="25" applyBorder="1" applyAlignment="1" applyProtection="1">
      <alignment horizontal="left" vertical="top"/>
      <protection locked="0"/>
    </xf>
    <xf numFmtId="0" fontId="24" fillId="0" borderId="22" xfId="25" applyBorder="1" applyAlignment="1" applyProtection="1">
      <alignment horizontal="left" vertical="top"/>
      <protection locked="0"/>
    </xf>
    <xf numFmtId="0" fontId="24" fillId="0" borderId="23" xfId="25" applyBorder="1" applyAlignment="1" applyProtection="1">
      <alignment horizontal="left" vertical="top"/>
      <protection locked="0"/>
    </xf>
    <xf numFmtId="0" fontId="24" fillId="3" borderId="0" xfId="25" applyFill="1" applyAlignment="1" applyProtection="1">
      <alignment horizontal="left" vertical="top"/>
      <protection locked="0"/>
    </xf>
    <xf numFmtId="0" fontId="24" fillId="3" borderId="0" xfId="25" applyFont="1" applyFill="1" applyAlignment="1" applyProtection="1">
      <alignment horizontal="left" vertical="top"/>
      <protection locked="0"/>
    </xf>
    <xf numFmtId="0" fontId="24" fillId="3" borderId="0" xfId="25" applyFont="1" applyFill="1" applyAlignment="1" applyProtection="1">
      <alignment horizontal="left" vertical="top"/>
      <protection/>
    </xf>
    <xf numFmtId="0" fontId="47" fillId="3" borderId="0" xfId="22" applyFont="1" applyFill="1" applyAlignment="1" applyProtection="1">
      <alignment horizontal="left" vertical="center"/>
      <protection/>
    </xf>
    <xf numFmtId="0" fontId="43" fillId="3" borderId="0" xfId="25" applyFont="1" applyFill="1" applyAlignment="1" applyProtection="1">
      <alignment horizontal="left" vertical="center"/>
      <protection/>
    </xf>
    <xf numFmtId="0" fontId="48" fillId="3" borderId="0" xfId="25" applyFont="1" applyFill="1" applyAlignment="1" applyProtection="1">
      <alignment horizontal="left" vertical="center"/>
      <protection/>
    </xf>
    <xf numFmtId="0" fontId="35" fillId="2" borderId="20" xfId="24" applyFont="1" applyFill="1" applyBorder="1" applyAlignment="1" applyProtection="1">
      <alignment horizontal="center" vertical="center"/>
      <protection locked="0"/>
    </xf>
    <xf numFmtId="0" fontId="24" fillId="2" borderId="20" xfId="24" applyFill="1" applyBorder="1" applyAlignment="1" applyProtection="1">
      <alignment horizontal="left" vertical="center"/>
      <protection locked="0"/>
    </xf>
    <xf numFmtId="0" fontId="24" fillId="2" borderId="28" xfId="24" applyFill="1" applyBorder="1" applyAlignment="1" applyProtection="1">
      <alignment horizontal="left" vertical="center"/>
      <protection locked="0"/>
    </xf>
    <xf numFmtId="0" fontId="30" fillId="0" borderId="0" xfId="24" applyFont="1" applyAlignment="1" applyProtection="1">
      <alignment horizontal="left" vertical="center" wrapText="1"/>
      <protection locked="0"/>
    </xf>
    <xf numFmtId="0" fontId="30" fillId="0" borderId="0" xfId="24" applyFont="1" applyAlignment="1" applyProtection="1">
      <alignment horizontal="left" vertical="center"/>
      <protection locked="0"/>
    </xf>
    <xf numFmtId="0" fontId="35" fillId="2" borderId="24" xfId="24" applyFont="1" applyFill="1" applyBorder="1" applyAlignment="1" applyProtection="1">
      <alignment horizontal="center" vertical="center"/>
      <protection locked="0"/>
    </xf>
    <xf numFmtId="164" fontId="25" fillId="2" borderId="0" xfId="24" applyNumberFormat="1" applyFont="1" applyFill="1" applyAlignment="1" applyProtection="1">
      <alignment horizontal="right" vertical="center"/>
      <protection locked="0"/>
    </xf>
    <xf numFmtId="0" fontId="24" fillId="2" borderId="0" xfId="24" applyFill="1" applyAlignment="1" applyProtection="1">
      <alignment horizontal="left" vertical="center"/>
      <protection locked="0"/>
    </xf>
    <xf numFmtId="0" fontId="45" fillId="2" borderId="0" xfId="24" applyFont="1" applyFill="1" applyAlignment="1" applyProtection="1">
      <alignment horizontal="center" vertical="center"/>
      <protection locked="0"/>
    </xf>
    <xf numFmtId="0" fontId="24" fillId="0" borderId="0" xfId="24" applyFont="1" applyAlignment="1" applyProtection="1">
      <alignment horizontal="left" vertical="top"/>
      <protection locked="0"/>
    </xf>
    <xf numFmtId="164" fontId="25" fillId="0" borderId="0" xfId="24" applyNumberFormat="1" applyFont="1" applyAlignment="1" applyProtection="1">
      <alignment horizontal="right" vertical="center"/>
      <protection locked="0"/>
    </xf>
    <xf numFmtId="0" fontId="25" fillId="0" borderId="0" xfId="24" applyFont="1" applyAlignment="1" applyProtection="1">
      <alignment horizontal="left" vertical="center"/>
      <protection locked="0"/>
    </xf>
    <xf numFmtId="0" fontId="24" fillId="0" borderId="0" xfId="24" applyFont="1" applyAlignment="1" applyProtection="1">
      <alignment horizontal="left" vertical="center"/>
      <protection locked="0"/>
    </xf>
    <xf numFmtId="164" fontId="29" fillId="0" borderId="0" xfId="24" applyNumberFormat="1" applyFont="1" applyAlignment="1" applyProtection="1">
      <alignment horizontal="right" vertical="center"/>
      <protection locked="0"/>
    </xf>
    <xf numFmtId="0" fontId="29" fillId="0" borderId="0" xfId="24" applyFont="1" applyAlignment="1" applyProtection="1">
      <alignment horizontal="left" vertical="center"/>
      <protection locked="0"/>
    </xf>
    <xf numFmtId="0" fontId="37" fillId="0" borderId="0" xfId="24" applyFont="1" applyAlignment="1" applyProtection="1">
      <alignment horizontal="center" vertical="center"/>
      <protection locked="0"/>
    </xf>
    <xf numFmtId="167" fontId="40" fillId="0" borderId="0" xfId="24" applyNumberFormat="1" applyFont="1" applyAlignment="1" applyProtection="1">
      <alignment horizontal="right" vertical="center"/>
      <protection locked="0"/>
    </xf>
    <xf numFmtId="0" fontId="40" fillId="0" borderId="0" xfId="24" applyFont="1" applyAlignment="1" applyProtection="1">
      <alignment horizontal="left" vertical="center"/>
      <protection locked="0"/>
    </xf>
    <xf numFmtId="164" fontId="41" fillId="0" borderId="0" xfId="24" applyNumberFormat="1" applyFont="1" applyAlignment="1" applyProtection="1">
      <alignment horizontal="right" vertical="center"/>
      <protection locked="0"/>
    </xf>
    <xf numFmtId="0" fontId="33" fillId="2" borderId="20" xfId="24" applyFont="1" applyFill="1" applyBorder="1" applyAlignment="1" applyProtection="1">
      <alignment horizontal="left" vertical="center"/>
      <protection locked="0"/>
    </xf>
    <xf numFmtId="164" fontId="33" fillId="2" borderId="20" xfId="24" applyNumberFormat="1" applyFont="1" applyFill="1" applyBorder="1" applyAlignment="1" applyProtection="1">
      <alignment horizontal="right" vertical="center"/>
      <protection locked="0"/>
    </xf>
    <xf numFmtId="0" fontId="33" fillId="0" borderId="0" xfId="24" applyFont="1" applyAlignment="1" applyProtection="1">
      <alignment horizontal="left" vertical="center" wrapText="1"/>
      <protection locked="0"/>
    </xf>
    <xf numFmtId="0" fontId="35" fillId="0" borderId="0" xfId="24" applyFont="1" applyAlignment="1" applyProtection="1">
      <alignment horizontal="left" vertical="center"/>
      <protection locked="0"/>
    </xf>
    <xf numFmtId="0" fontId="34" fillId="0" borderId="19" xfId="24" applyFont="1" applyBorder="1" applyAlignment="1" applyProtection="1">
      <alignment horizontal="center" vertical="center"/>
      <protection locked="0"/>
    </xf>
    <xf numFmtId="0" fontId="24" fillId="0" borderId="9" xfId="24" applyBorder="1" applyAlignment="1" applyProtection="1">
      <alignment horizontal="left" vertical="center"/>
      <protection locked="0"/>
    </xf>
    <xf numFmtId="0" fontId="24" fillId="0" borderId="17" xfId="24" applyBorder="1" applyAlignment="1" applyProtection="1">
      <alignment horizontal="left" vertical="center"/>
      <protection locked="0"/>
    </xf>
    <xf numFmtId="0" fontId="45" fillId="0" borderId="0" xfId="24" applyFont="1" applyAlignment="1" applyProtection="1">
      <alignment horizontal="center" vertical="center"/>
      <protection locked="0"/>
    </xf>
    <xf numFmtId="0" fontId="33" fillId="0" borderId="0" xfId="24" applyFont="1" applyAlignment="1" applyProtection="1">
      <alignment horizontal="left" vertical="top" wrapText="1"/>
      <protection locked="0"/>
    </xf>
    <xf numFmtId="0" fontId="35" fillId="0" borderId="0" xfId="24" applyFont="1" applyAlignment="1" applyProtection="1">
      <alignment horizontal="left" vertical="center" wrapText="1"/>
      <protection locked="0"/>
    </xf>
    <xf numFmtId="164" fontId="43" fillId="0" borderId="0" xfId="24" applyNumberFormat="1" applyFont="1" applyAlignment="1" applyProtection="1">
      <alignment horizontal="right" vertical="center"/>
      <protection locked="0"/>
    </xf>
    <xf numFmtId="164" fontId="42" fillId="0" borderId="25" xfId="24" applyNumberFormat="1" applyFont="1" applyBorder="1" applyAlignment="1" applyProtection="1">
      <alignment horizontal="right" vertical="center"/>
      <protection locked="0"/>
    </xf>
    <xf numFmtId="0" fontId="24" fillId="0" borderId="25" xfId="24" applyBorder="1" applyAlignment="1" applyProtection="1">
      <alignment horizontal="left" vertical="center"/>
      <protection locked="0"/>
    </xf>
    <xf numFmtId="0" fontId="24" fillId="0" borderId="27" xfId="25" applyFont="1" applyBorder="1" applyAlignment="1" applyProtection="1">
      <alignment horizontal="left" vertical="center" wrapText="1"/>
      <protection locked="0"/>
    </xf>
    <xf numFmtId="0" fontId="24" fillId="0" borderId="27" xfId="25" applyBorder="1" applyAlignment="1" applyProtection="1">
      <alignment horizontal="left" vertical="center"/>
      <protection locked="0"/>
    </xf>
    <xf numFmtId="164" fontId="24" fillId="0" borderId="27" xfId="25" applyNumberFormat="1" applyFont="1" applyBorder="1" applyAlignment="1" applyProtection="1">
      <alignment horizontal="right" vertical="center"/>
      <protection locked="0"/>
    </xf>
    <xf numFmtId="0" fontId="52" fillId="0" borderId="27" xfId="25" applyFont="1" applyBorder="1" applyAlignment="1" applyProtection="1">
      <alignment horizontal="left" vertical="center" wrapText="1"/>
      <protection locked="0"/>
    </xf>
    <xf numFmtId="0" fontId="52" fillId="0" borderId="27" xfId="25" applyFont="1" applyBorder="1" applyAlignment="1" applyProtection="1">
      <alignment horizontal="left" vertical="center"/>
      <protection locked="0"/>
    </xf>
    <xf numFmtId="164" fontId="52" fillId="0" borderId="27" xfId="25" applyNumberFormat="1" applyFont="1" applyBorder="1" applyAlignment="1" applyProtection="1">
      <alignment horizontal="right" vertical="center"/>
      <protection locked="0"/>
    </xf>
    <xf numFmtId="164" fontId="51" fillId="0" borderId="0" xfId="25" applyNumberFormat="1" applyFont="1" applyAlignment="1" applyProtection="1">
      <alignment horizontal="right"/>
      <protection locked="0"/>
    </xf>
    <xf numFmtId="0" fontId="49" fillId="0" borderId="0" xfId="25" applyFont="1" applyAlignment="1" applyProtection="1">
      <alignment horizontal="left"/>
      <protection locked="0"/>
    </xf>
    <xf numFmtId="164" fontId="50" fillId="0" borderId="0" xfId="25" applyNumberFormat="1" applyFont="1" applyAlignment="1" applyProtection="1">
      <alignment horizontal="right"/>
      <protection locked="0"/>
    </xf>
    <xf numFmtId="0" fontId="47" fillId="3" borderId="0" xfId="22" applyFont="1" applyFill="1" applyAlignment="1" applyProtection="1">
      <alignment horizontal="center" vertical="center"/>
      <protection/>
    </xf>
    <xf numFmtId="0" fontId="45" fillId="2" borderId="0" xfId="25" applyFont="1" applyFill="1" applyAlignment="1" applyProtection="1">
      <alignment horizontal="center" vertical="center"/>
      <protection locked="0"/>
    </xf>
    <xf numFmtId="0" fontId="24" fillId="0" borderId="0" xfId="25" applyFont="1" applyAlignment="1" applyProtection="1">
      <alignment horizontal="left" vertical="top"/>
      <protection locked="0"/>
    </xf>
    <xf numFmtId="166" fontId="35" fillId="0" borderId="0" xfId="25" applyNumberFormat="1" applyFont="1" applyAlignment="1" applyProtection="1">
      <alignment horizontal="left" vertical="top"/>
      <protection locked="0"/>
    </xf>
    <xf numFmtId="0" fontId="24" fillId="0" borderId="0" xfId="25" applyFont="1" applyAlignment="1" applyProtection="1">
      <alignment horizontal="left" vertical="center"/>
      <protection locked="0"/>
    </xf>
    <xf numFmtId="0" fontId="35" fillId="0" borderId="0" xfId="25" applyFont="1" applyAlignment="1" applyProtection="1">
      <alignment horizontal="left" vertical="center"/>
      <protection locked="0"/>
    </xf>
    <xf numFmtId="164" fontId="25" fillId="0" borderId="0" xfId="25" applyNumberFormat="1" applyFont="1" applyAlignment="1" applyProtection="1">
      <alignment horizontal="right"/>
      <protection locked="0"/>
    </xf>
    <xf numFmtId="164" fontId="50" fillId="0" borderId="0" xfId="25" applyNumberFormat="1" applyFont="1" applyAlignment="1" applyProtection="1">
      <alignment horizontal="right" vertical="center"/>
      <protection locked="0"/>
    </xf>
    <xf numFmtId="0" fontId="49" fillId="0" borderId="0" xfId="25" applyFont="1" applyAlignment="1" applyProtection="1">
      <alignment horizontal="left" vertical="center"/>
      <protection locked="0"/>
    </xf>
    <xf numFmtId="0" fontId="35" fillId="2" borderId="11" xfId="25" applyFont="1" applyFill="1" applyBorder="1" applyAlignment="1" applyProtection="1">
      <alignment horizontal="center" vertical="center" wrapText="1"/>
      <protection locked="0"/>
    </xf>
    <xf numFmtId="0" fontId="24" fillId="2" borderId="11" xfId="25" applyFill="1" applyBorder="1" applyAlignment="1" applyProtection="1">
      <alignment horizontal="center" vertical="center" wrapText="1"/>
      <protection locked="0"/>
    </xf>
    <xf numFmtId="0" fontId="24" fillId="2" borderId="10" xfId="25" applyFill="1" applyBorder="1" applyAlignment="1" applyProtection="1">
      <alignment horizontal="center" vertical="center" wrapText="1"/>
      <protection locked="0"/>
    </xf>
    <xf numFmtId="164" fontId="25" fillId="0" borderId="0" xfId="25" applyNumberFormat="1" applyFont="1" applyAlignment="1" applyProtection="1">
      <alignment horizontal="right" vertical="center"/>
      <protection locked="0"/>
    </xf>
    <xf numFmtId="164" fontId="25" fillId="2" borderId="0" xfId="25" applyNumberFormat="1" applyFont="1" applyFill="1" applyAlignment="1" applyProtection="1">
      <alignment horizontal="right" vertical="center"/>
      <protection locked="0"/>
    </xf>
    <xf numFmtId="0" fontId="24" fillId="2" borderId="0" xfId="25" applyFill="1" applyAlignment="1" applyProtection="1">
      <alignment horizontal="left" vertical="center"/>
      <protection locked="0"/>
    </xf>
    <xf numFmtId="0" fontId="37" fillId="0" borderId="0" xfId="25" applyFont="1" applyAlignment="1" applyProtection="1">
      <alignment horizontal="center" vertical="center"/>
      <protection locked="0"/>
    </xf>
    <xf numFmtId="164" fontId="51" fillId="0" borderId="0" xfId="25" applyNumberFormat="1" applyFont="1" applyAlignment="1" applyProtection="1">
      <alignment horizontal="right" vertical="center"/>
      <protection locked="0"/>
    </xf>
    <xf numFmtId="0" fontId="33" fillId="0" borderId="0" xfId="25" applyFont="1" applyAlignment="1" applyProtection="1">
      <alignment horizontal="left" vertical="center" wrapText="1"/>
      <protection locked="0"/>
    </xf>
    <xf numFmtId="164" fontId="40" fillId="0" borderId="0" xfId="25" applyNumberFormat="1" applyFont="1" applyAlignment="1" applyProtection="1">
      <alignment horizontal="right" vertical="center"/>
      <protection locked="0"/>
    </xf>
    <xf numFmtId="164" fontId="33" fillId="2" borderId="20" xfId="25" applyNumberFormat="1" applyFont="1" applyFill="1" applyBorder="1" applyAlignment="1" applyProtection="1">
      <alignment horizontal="right" vertical="center"/>
      <protection locked="0"/>
    </xf>
    <xf numFmtId="0" fontId="24" fillId="2" borderId="20" xfId="25" applyFill="1" applyBorder="1" applyAlignment="1" applyProtection="1">
      <alignment horizontal="left" vertical="center"/>
      <protection locked="0"/>
    </xf>
    <xf numFmtId="0" fontId="24" fillId="2" borderId="28" xfId="25" applyFill="1" applyBorder="1" applyAlignment="1" applyProtection="1">
      <alignment horizontal="left" vertical="center"/>
      <protection locked="0"/>
    </xf>
    <xf numFmtId="0" fontId="35" fillId="2" borderId="0" xfId="25" applyFont="1" applyFill="1" applyAlignment="1" applyProtection="1">
      <alignment horizontal="center" vertical="center"/>
      <protection locked="0"/>
    </xf>
    <xf numFmtId="164" fontId="42" fillId="0" borderId="0" xfId="25" applyNumberFormat="1" applyFont="1" applyAlignment="1" applyProtection="1">
      <alignment horizontal="right" vertical="center"/>
      <protection locked="0"/>
    </xf>
    <xf numFmtId="164" fontId="43" fillId="0" borderId="0" xfId="25" applyNumberFormat="1" applyFont="1" applyAlignment="1" applyProtection="1">
      <alignment horizontal="right" vertical="center"/>
      <protection locked="0"/>
    </xf>
    <xf numFmtId="0" fontId="35" fillId="0" borderId="0" xfId="25" applyFont="1" applyAlignment="1" applyProtection="1">
      <alignment horizontal="left" vertical="center" wrapText="1"/>
      <protection locked="0"/>
    </xf>
    <xf numFmtId="0" fontId="24" fillId="0" borderId="0" xfId="25" applyFont="1" applyAlignment="1" applyProtection="1">
      <alignment horizontal="left" vertical="center" wrapText="1"/>
      <protection locked="0"/>
    </xf>
    <xf numFmtId="0" fontId="45" fillId="0" borderId="0" xfId="25" applyFont="1" applyAlignment="1" applyProtection="1">
      <alignment horizontal="center" vertical="center"/>
      <protection locked="0"/>
    </xf>
    <xf numFmtId="0" fontId="33" fillId="0" borderId="0" xfId="25" applyFont="1" applyAlignment="1" applyProtection="1">
      <alignment horizontal="left" vertical="top" wrapText="1"/>
      <protection locked="0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y" xfId="20"/>
    <cellStyle name="Hypertextový odkaz" xfId="21"/>
    <cellStyle name="Hypertextový odkaz 2" xfId="22"/>
    <cellStyle name="Normální 2" xfId="23"/>
    <cellStyle name="Normální 3" xfId="24"/>
    <cellStyle name="Normální 4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049" name="Picture 1" descr="C:\KROSplusData\System\Temp\rad54869.tmp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3073" name="Picture 1" descr="C:\KROSplusData\System\Temp\rad7CCC8.tmp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tes9138C9\Rekonstrukce_venkovn&#237;ho_osv&#283;tlen&#23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</sheetNames>
    <sheetDataSet>
      <sheetData sheetId="0">
        <row r="11">
          <cell r="E11" t="str">
            <v> </v>
          </cell>
        </row>
        <row r="14">
          <cell r="E14" t="str">
            <v> </v>
          </cell>
        </row>
        <row r="17">
          <cell r="E17" t="str">
            <v> </v>
          </cell>
        </row>
        <row r="20">
          <cell r="E20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zoomScale="200" zoomScaleNormal="200" workbookViewId="0" topLeftCell="A1"/>
  </sheetViews>
  <sheetFormatPr defaultColWidth="9.140625" defaultRowHeight="12.75"/>
  <cols>
    <col min="1" max="1" width="6.8515625" style="0" customWidth="1"/>
    <col min="2" max="2" width="18.57421875" style="0" customWidth="1"/>
    <col min="3" max="3" width="0.5625" style="0" hidden="1" customWidth="1"/>
    <col min="4" max="4" width="10.140625" style="0" customWidth="1"/>
    <col min="5" max="5" width="14.421875" style="0" customWidth="1"/>
    <col min="6" max="6" width="1.421875" style="0" customWidth="1"/>
    <col min="7" max="7" width="16.140625" style="0" customWidth="1"/>
    <col min="8" max="8" width="15.8515625" style="0" customWidth="1"/>
    <col min="9" max="9" width="16.00390625" style="0" customWidth="1"/>
    <col min="10" max="10" width="6.28125" style="0" customWidth="1"/>
    <col min="12" max="12" width="13.7109375" style="0" bestFit="1" customWidth="1"/>
  </cols>
  <sheetData>
    <row r="1" spans="1:10" ht="23.25">
      <c r="A1" s="6"/>
      <c r="B1" s="5"/>
      <c r="C1" s="5"/>
      <c r="D1" s="19" t="s">
        <v>558</v>
      </c>
      <c r="E1" s="5"/>
      <c r="F1" s="5"/>
      <c r="G1" s="5"/>
      <c r="H1" s="5"/>
      <c r="I1" s="5"/>
      <c r="J1" s="5"/>
    </row>
    <row r="2" spans="1:10" ht="20.25">
      <c r="A2" s="5"/>
      <c r="B2" s="5"/>
      <c r="C2" s="5"/>
      <c r="D2" s="5"/>
      <c r="E2" s="11"/>
      <c r="F2" s="11"/>
      <c r="G2" s="5"/>
      <c r="H2" s="5"/>
      <c r="I2" s="21"/>
      <c r="J2" s="5"/>
    </row>
    <row r="3" spans="2:10" ht="18">
      <c r="B3" s="33" t="s">
        <v>0</v>
      </c>
      <c r="C3" s="24"/>
      <c r="D3" s="24" t="s">
        <v>68</v>
      </c>
      <c r="E3" s="24"/>
      <c r="F3" s="33"/>
      <c r="G3" s="26"/>
      <c r="H3" s="26"/>
      <c r="I3" s="5"/>
      <c r="J3" s="5"/>
    </row>
    <row r="4" ht="18">
      <c r="D4" s="56" t="s">
        <v>69</v>
      </c>
    </row>
    <row r="5" spans="1:9" ht="18">
      <c r="A5" s="5"/>
      <c r="B5" s="33" t="s">
        <v>1</v>
      </c>
      <c r="C5" s="24"/>
      <c r="D5" s="24" t="s">
        <v>29</v>
      </c>
      <c r="E5" s="24"/>
      <c r="F5" s="33"/>
      <c r="G5" s="27"/>
      <c r="H5" s="26"/>
      <c r="I5" s="21"/>
    </row>
    <row r="6" spans="1:9" ht="18">
      <c r="A6" s="5"/>
      <c r="B6" s="33" t="s">
        <v>2</v>
      </c>
      <c r="C6" s="24"/>
      <c r="D6" s="24" t="s">
        <v>70</v>
      </c>
      <c r="E6" s="24"/>
      <c r="F6" s="33"/>
      <c r="G6" s="26"/>
      <c r="H6" s="26"/>
      <c r="I6" s="21"/>
    </row>
    <row r="7" ht="18">
      <c r="D7" s="56" t="s">
        <v>71</v>
      </c>
    </row>
    <row r="8" spans="1:10" ht="15" thickBot="1">
      <c r="A8" s="16"/>
      <c r="B8" s="28"/>
      <c r="C8" s="28"/>
      <c r="D8" s="29"/>
      <c r="E8" s="30"/>
      <c r="F8" s="28"/>
      <c r="G8" s="28"/>
      <c r="H8" s="28"/>
      <c r="I8" s="37"/>
      <c r="J8" s="5"/>
    </row>
    <row r="9" spans="1:9" ht="13.5" thickTop="1">
      <c r="A9" s="5"/>
      <c r="B9" s="5"/>
      <c r="C9" s="5"/>
      <c r="D9" s="5"/>
      <c r="E9" s="5"/>
      <c r="F9" s="5"/>
      <c r="G9" s="5"/>
      <c r="H9" s="5"/>
      <c r="I9" s="36"/>
    </row>
    <row r="10" spans="1:10" ht="14.25">
      <c r="A10" s="21"/>
      <c r="B10" s="21"/>
      <c r="C10" s="21"/>
      <c r="D10" s="21"/>
      <c r="E10" s="21"/>
      <c r="G10" s="20" t="s">
        <v>3</v>
      </c>
      <c r="H10" s="20" t="s">
        <v>4</v>
      </c>
      <c r="I10" s="20" t="s">
        <v>5</v>
      </c>
      <c r="J10" s="36"/>
    </row>
    <row r="11" spans="1:10" ht="12.75">
      <c r="A11" s="5"/>
      <c r="B11" s="5"/>
      <c r="C11" s="5"/>
      <c r="D11" s="5"/>
      <c r="E11" s="5"/>
      <c r="G11" s="5"/>
      <c r="H11" s="5"/>
      <c r="I11" s="5"/>
      <c r="J11" s="36"/>
    </row>
    <row r="12" spans="1:10" ht="15">
      <c r="A12" s="22" t="s">
        <v>6</v>
      </c>
      <c r="B12" s="22" t="s">
        <v>64</v>
      </c>
      <c r="C12" s="22"/>
      <c r="D12" s="21"/>
      <c r="E12" s="21"/>
      <c r="G12" s="51">
        <f ca="1">SUM(' Položky elektro'!F36)</f>
        <v>0</v>
      </c>
      <c r="H12" s="51">
        <f ca="1">SUM(' Položky elektro'!F90)</f>
        <v>0</v>
      </c>
      <c r="I12" s="51"/>
      <c r="J12" s="36"/>
    </row>
    <row r="13" spans="1:9" ht="15">
      <c r="A13" s="22" t="s">
        <v>7</v>
      </c>
      <c r="B13" s="22" t="s">
        <v>266</v>
      </c>
      <c r="C13" s="22"/>
      <c r="D13" s="21"/>
      <c r="E13" s="21"/>
      <c r="G13" s="51">
        <f ca="1">SUM(' Položky elektro'!F123)</f>
        <v>0</v>
      </c>
      <c r="H13" s="51">
        <f ca="1">SUM(' Položky elektro'!F158)</f>
        <v>0</v>
      </c>
      <c r="I13" s="51"/>
    </row>
    <row r="14" spans="1:9" ht="15">
      <c r="A14" s="22" t="s">
        <v>9</v>
      </c>
      <c r="B14" s="22" t="s">
        <v>8</v>
      </c>
      <c r="C14" s="22"/>
      <c r="E14" s="34">
        <f>SUM(H12:H13)</f>
        <v>0</v>
      </c>
      <c r="G14" s="51"/>
      <c r="H14" s="51"/>
      <c r="I14" s="51">
        <f>SUM(E14:H14)*0.06</f>
        <v>0</v>
      </c>
    </row>
    <row r="15" spans="1:12" ht="15">
      <c r="A15" s="22" t="s">
        <v>65</v>
      </c>
      <c r="B15" s="22" t="s">
        <v>297</v>
      </c>
      <c r="C15" s="22"/>
      <c r="D15" s="21"/>
      <c r="E15" s="21"/>
      <c r="G15" s="51"/>
      <c r="H15" s="51"/>
      <c r="I15" s="51">
        <f ca="1">SUM('Specifikace dodávky - vrt'!F14)</f>
        <v>0</v>
      </c>
      <c r="L15" s="57"/>
    </row>
    <row r="16" spans="1:10" ht="15">
      <c r="A16" s="22" t="s">
        <v>67</v>
      </c>
      <c r="B16" s="22" t="s">
        <v>66</v>
      </c>
      <c r="C16" s="22"/>
      <c r="D16" s="21"/>
      <c r="E16" s="21"/>
      <c r="G16" s="51"/>
      <c r="H16" s="51"/>
      <c r="I16" s="51">
        <f ca="1">SUM('Rekapitulace stavby '!AK29:AO29)</f>
        <v>0</v>
      </c>
      <c r="J16" s="5"/>
    </row>
    <row r="17" spans="1:10" ht="15.75" thickBot="1">
      <c r="A17" s="22" t="s">
        <v>265</v>
      </c>
      <c r="B17" s="22" t="s">
        <v>23</v>
      </c>
      <c r="C17" s="22"/>
      <c r="D17" s="21"/>
      <c r="E17" s="21"/>
      <c r="G17" s="52"/>
      <c r="H17" s="52"/>
      <c r="I17" s="52">
        <f>SUM(G18:H18)*0.04</f>
        <v>0</v>
      </c>
      <c r="J17" s="5"/>
    </row>
    <row r="18" spans="1:10" ht="15">
      <c r="A18" s="21"/>
      <c r="B18" s="21"/>
      <c r="C18" s="21"/>
      <c r="D18" s="21"/>
      <c r="E18" s="21"/>
      <c r="G18" s="53">
        <f>SUM(G12:G17)</f>
        <v>0</v>
      </c>
      <c r="H18" s="53">
        <f>SUM(H12:H17)</f>
        <v>0</v>
      </c>
      <c r="I18" s="53">
        <f>SUM(I14:I17)</f>
        <v>0</v>
      </c>
      <c r="J18" s="5"/>
    </row>
    <row r="19" spans="1:10" ht="15">
      <c r="A19" s="5"/>
      <c r="B19" s="5"/>
      <c r="C19" s="5"/>
      <c r="D19" s="5"/>
      <c r="E19" s="5"/>
      <c r="G19" s="5"/>
      <c r="H19" s="5"/>
      <c r="I19" s="5"/>
      <c r="J19" s="38"/>
    </row>
    <row r="20" spans="1:10" ht="15.75">
      <c r="A20" s="5"/>
      <c r="B20" s="9" t="s">
        <v>10</v>
      </c>
      <c r="C20" s="9"/>
      <c r="D20" s="5"/>
      <c r="E20" s="5"/>
      <c r="G20" s="5"/>
      <c r="H20" s="18">
        <f>SUM(G18:I18)</f>
        <v>0</v>
      </c>
      <c r="I20" s="5"/>
      <c r="J20" s="39"/>
    </row>
    <row r="21" spans="1:10" ht="15">
      <c r="A21" s="5"/>
      <c r="B21" s="5"/>
      <c r="C21" s="5"/>
      <c r="D21" s="5"/>
      <c r="E21" s="5"/>
      <c r="G21" s="5"/>
      <c r="H21" s="5"/>
      <c r="I21" s="5"/>
      <c r="J21" s="17"/>
    </row>
    <row r="22" spans="1:10" ht="15">
      <c r="A22" s="5"/>
      <c r="B22" s="5"/>
      <c r="C22" s="5"/>
      <c r="D22" s="5"/>
      <c r="E22" s="5"/>
      <c r="G22" s="8"/>
      <c r="H22" s="5"/>
      <c r="I22" s="8"/>
      <c r="J22" s="17"/>
    </row>
    <row r="23" spans="1:10" ht="15.75">
      <c r="A23" s="5"/>
      <c r="B23" s="5"/>
      <c r="C23" s="5"/>
      <c r="D23" s="9" t="s">
        <v>11</v>
      </c>
      <c r="E23" s="5"/>
      <c r="G23" s="5"/>
      <c r="H23" s="5"/>
      <c r="I23" s="5"/>
      <c r="J23" s="5"/>
    </row>
    <row r="24" spans="1:10" ht="12.75">
      <c r="A24" s="3"/>
      <c r="B24" s="3"/>
      <c r="C24" s="3"/>
      <c r="D24" s="3"/>
      <c r="E24" s="4"/>
      <c r="G24" s="4"/>
      <c r="J24" s="5"/>
    </row>
    <row r="25" spans="1:10" ht="15.75">
      <c r="A25" s="9" t="s">
        <v>12</v>
      </c>
      <c r="B25" s="9" t="s">
        <v>298</v>
      </c>
      <c r="C25" s="9"/>
      <c r="D25" s="9"/>
      <c r="E25" s="17"/>
      <c r="G25" s="10"/>
      <c r="H25" s="10">
        <f>SUM(H20)</f>
        <v>0</v>
      </c>
      <c r="I25" s="9" t="s">
        <v>13</v>
      </c>
      <c r="J25" s="5"/>
    </row>
    <row r="26" spans="1:9" ht="15">
      <c r="A26" s="17"/>
      <c r="B26" s="17" t="s">
        <v>299</v>
      </c>
      <c r="C26" s="17"/>
      <c r="D26" s="17"/>
      <c r="E26" s="17"/>
      <c r="G26" s="17"/>
      <c r="H26" s="17"/>
      <c r="I26" s="17"/>
    </row>
    <row r="28" spans="1:10" ht="16.5" thickBot="1">
      <c r="A28" s="9" t="s">
        <v>14</v>
      </c>
      <c r="B28" s="9" t="s">
        <v>300</v>
      </c>
      <c r="C28" s="9"/>
      <c r="D28" s="9"/>
      <c r="E28" s="17"/>
      <c r="G28" s="10"/>
      <c r="H28" s="23">
        <v>0</v>
      </c>
      <c r="I28" s="31" t="s">
        <v>13</v>
      </c>
      <c r="J28" s="5"/>
    </row>
    <row r="29" spans="1:10" ht="15.75">
      <c r="A29" s="9"/>
      <c r="B29" s="9"/>
      <c r="C29" s="9"/>
      <c r="D29" s="9"/>
      <c r="E29" s="17"/>
      <c r="G29" s="10"/>
      <c r="H29" s="32"/>
      <c r="I29" s="9"/>
      <c r="J29" s="5"/>
    </row>
    <row r="30" spans="1:10" ht="15.75">
      <c r="A30" s="6"/>
      <c r="B30" s="9" t="s">
        <v>15</v>
      </c>
      <c r="C30" s="9"/>
      <c r="D30" s="17"/>
      <c r="E30" s="17"/>
      <c r="G30" s="10"/>
      <c r="H30" s="10">
        <f>SUM(H25:H28)</f>
        <v>0</v>
      </c>
      <c r="I30" s="9" t="s">
        <v>13</v>
      </c>
      <c r="J30" s="5"/>
    </row>
    <row r="31" spans="1:10" ht="12.75">
      <c r="A31" s="6"/>
      <c r="B31" s="5"/>
      <c r="C31" s="5"/>
      <c r="D31" s="5"/>
      <c r="E31" s="5"/>
      <c r="G31" s="5"/>
      <c r="H31" s="5"/>
      <c r="I31" s="5"/>
      <c r="J31" s="5"/>
    </row>
    <row r="32" spans="1:10" ht="16.5" thickBot="1">
      <c r="A32" s="9" t="s">
        <v>16</v>
      </c>
      <c r="B32" s="9" t="s">
        <v>17</v>
      </c>
      <c r="C32" s="9"/>
      <c r="D32" s="25">
        <f>SUM(H30)</f>
        <v>0</v>
      </c>
      <c r="E32" s="17"/>
      <c r="G32" s="17"/>
      <c r="H32" s="23">
        <f>SUM(D32)*0.21</f>
        <v>0</v>
      </c>
      <c r="I32" s="23" t="s">
        <v>13</v>
      </c>
      <c r="J32" s="5"/>
    </row>
    <row r="33" spans="1:10" ht="12.75">
      <c r="A33" s="5"/>
      <c r="B33" s="5"/>
      <c r="C33" s="5"/>
      <c r="D33" s="7"/>
      <c r="E33" s="5"/>
      <c r="G33" s="5"/>
      <c r="H33" s="7"/>
      <c r="I33" s="7"/>
      <c r="J33" s="5"/>
    </row>
    <row r="34" spans="1:10" ht="20.25">
      <c r="A34" s="5"/>
      <c r="B34" s="24" t="s">
        <v>18</v>
      </c>
      <c r="C34" s="9"/>
      <c r="D34" s="5"/>
      <c r="E34" s="5"/>
      <c r="G34" s="5"/>
      <c r="H34" s="13">
        <f>SUM(H30:H32)</f>
        <v>0</v>
      </c>
      <c r="I34" s="12" t="s">
        <v>13</v>
      </c>
      <c r="J34" s="5"/>
    </row>
    <row r="35" spans="1:10" ht="12.75">
      <c r="A35" s="3"/>
      <c r="B35" s="3"/>
      <c r="C35" s="4"/>
      <c r="D35" s="3"/>
      <c r="E35" s="4"/>
      <c r="F35" s="4"/>
      <c r="J35" s="5"/>
    </row>
    <row r="36" spans="1:10" ht="12.75">
      <c r="A36" s="5"/>
      <c r="B36" s="5"/>
      <c r="C36" s="5"/>
      <c r="D36" s="5"/>
      <c r="E36" s="5"/>
      <c r="F36" s="5"/>
      <c r="G36" s="5"/>
      <c r="H36" s="5"/>
      <c r="I36" s="7"/>
      <c r="J36" s="5"/>
    </row>
    <row r="37" spans="1:5" ht="12.75">
      <c r="A37" s="5"/>
      <c r="B37" s="6" t="s">
        <v>19</v>
      </c>
      <c r="C37" s="5"/>
      <c r="D37" s="35"/>
      <c r="E37" s="5" t="s">
        <v>20</v>
      </c>
    </row>
    <row r="38" spans="1:5" ht="12.75">
      <c r="A38" s="5"/>
      <c r="B38" s="5"/>
      <c r="C38" s="5"/>
      <c r="D38" s="5"/>
      <c r="E38" s="47" t="s">
        <v>35</v>
      </c>
    </row>
    <row r="40" spans="1:4" ht="12.75">
      <c r="A40" s="5"/>
      <c r="B40" s="6"/>
      <c r="C40" s="5"/>
      <c r="D40" s="5"/>
    </row>
    <row r="41" spans="1:14" ht="12.75">
      <c r="A41" s="5"/>
      <c r="B41" s="5"/>
      <c r="C41" s="5"/>
      <c r="D41" s="5"/>
      <c r="E41" s="47"/>
      <c r="I41" s="5"/>
      <c r="N41" s="2"/>
    </row>
    <row r="42" spans="1:14" ht="12.75">
      <c r="A42" s="3"/>
      <c r="B42" s="3"/>
      <c r="C42" s="3"/>
      <c r="D42" s="3"/>
      <c r="I42" s="5"/>
      <c r="N42" s="2"/>
    </row>
    <row r="43" spans="1:14" ht="12.75">
      <c r="A43" s="5"/>
      <c r="B43" s="5"/>
      <c r="C43" s="5"/>
      <c r="D43" s="35"/>
      <c r="E43" s="47"/>
      <c r="H43" s="5"/>
      <c r="I43" s="5"/>
      <c r="N43" s="2"/>
    </row>
    <row r="44" spans="1:15" ht="12.75">
      <c r="A44" s="5"/>
      <c r="B44" s="5"/>
      <c r="C44" s="5"/>
      <c r="D44" s="35"/>
      <c r="E44" s="47"/>
      <c r="H44" s="5"/>
      <c r="I44" s="5"/>
      <c r="N44" s="2"/>
      <c r="O44" s="2"/>
    </row>
    <row r="45" spans="1:15" ht="12.75">
      <c r="A45" s="5"/>
      <c r="B45" s="5"/>
      <c r="C45" s="5"/>
      <c r="D45" s="35"/>
      <c r="F45" s="4"/>
      <c r="O45" s="2"/>
    </row>
    <row r="46" spans="3:15" ht="14.25">
      <c r="C46" s="2"/>
      <c r="D46" s="2"/>
      <c r="G46" s="20" t="s">
        <v>21</v>
      </c>
      <c r="H46" s="5"/>
      <c r="N46" s="2"/>
      <c r="O46" s="2"/>
    </row>
    <row r="47" spans="5:15" ht="15" customHeight="1">
      <c r="E47" s="5"/>
      <c r="G47" s="20" t="s">
        <v>559</v>
      </c>
      <c r="H47" s="5"/>
      <c r="N47" s="2"/>
      <c r="O47" s="2"/>
    </row>
    <row r="48" spans="1:14" ht="15" customHeight="1">
      <c r="A48" s="5"/>
      <c r="B48" s="5"/>
      <c r="C48" s="5"/>
      <c r="D48" s="5"/>
      <c r="E48" s="6"/>
      <c r="F48" s="5"/>
      <c r="G48" s="5"/>
      <c r="H48" s="5"/>
      <c r="I48" s="5"/>
      <c r="N48" s="2"/>
    </row>
    <row r="49" spans="1:15" ht="15" customHeight="1">
      <c r="A49" s="5"/>
      <c r="B49" s="6"/>
      <c r="C49" s="5"/>
      <c r="D49" s="35"/>
      <c r="N49" s="2"/>
      <c r="O49" s="2"/>
    </row>
    <row r="50" spans="6:15" ht="15" customHeight="1">
      <c r="F50" s="20"/>
      <c r="G50" s="5"/>
      <c r="H50" s="5"/>
      <c r="I50" s="5"/>
      <c r="N50" s="2"/>
      <c r="O50" s="2"/>
    </row>
    <row r="51" spans="5:15" ht="15" customHeight="1">
      <c r="E51" s="15"/>
      <c r="F51" s="5"/>
      <c r="G51" s="5"/>
      <c r="H51" s="5"/>
      <c r="I51" s="5"/>
      <c r="M51" s="2"/>
      <c r="N51" s="2"/>
      <c r="O51" s="2"/>
    </row>
    <row r="52" spans="1:15" ht="15" customHeight="1">
      <c r="A52" s="14"/>
      <c r="B52" s="14"/>
      <c r="C52" s="14"/>
      <c r="D52" s="35"/>
      <c r="E52" s="5"/>
      <c r="L52" s="2"/>
      <c r="M52" s="2"/>
      <c r="N52" s="2"/>
      <c r="O52" s="2"/>
    </row>
    <row r="53" spans="1:15" ht="15" customHeight="1">
      <c r="A53" s="5"/>
      <c r="B53" s="9"/>
      <c r="C53" s="9"/>
      <c r="D53" s="5"/>
      <c r="F53" s="20"/>
      <c r="G53" s="5"/>
      <c r="H53" s="5"/>
      <c r="I53" s="5"/>
      <c r="L53" s="2"/>
      <c r="M53" s="2"/>
      <c r="N53" s="2"/>
      <c r="O53" s="2"/>
    </row>
    <row r="54" spans="6:15" ht="15" customHeight="1">
      <c r="F54" s="20"/>
      <c r="L54" s="2"/>
      <c r="M54" s="2"/>
      <c r="N54" s="2"/>
      <c r="O54" s="2"/>
    </row>
    <row r="55" spans="11:15" ht="15" customHeight="1">
      <c r="K55" s="2"/>
      <c r="L55" s="2"/>
      <c r="M55" s="2"/>
      <c r="N55" s="2"/>
      <c r="O55" s="2"/>
    </row>
    <row r="56" spans="6:15" ht="15" customHeight="1">
      <c r="F56" s="5"/>
      <c r="K56" s="2"/>
      <c r="L56" s="2"/>
      <c r="M56" s="2"/>
      <c r="N56" s="2"/>
      <c r="O56" s="2"/>
    </row>
    <row r="57" spans="11:15" ht="15" customHeight="1">
      <c r="K57" s="2"/>
      <c r="L57" s="2"/>
      <c r="O57" s="2"/>
    </row>
    <row r="58" spans="6:15" ht="15" customHeight="1">
      <c r="F58" s="5"/>
      <c r="K58" s="2"/>
      <c r="M58" s="2"/>
      <c r="O58" s="2"/>
    </row>
    <row r="59" spans="5:15" ht="15" customHeight="1">
      <c r="E59" s="2"/>
      <c r="L59" s="2"/>
      <c r="O59" s="2"/>
    </row>
    <row r="60" ht="15" customHeight="1">
      <c r="K60" s="2"/>
    </row>
    <row r="61" spans="1:9" ht="15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4:15" ht="15" customHeight="1">
      <c r="N62" s="2"/>
      <c r="O62" s="2"/>
    </row>
    <row r="63" spans="13:15" ht="15" customHeight="1">
      <c r="M63" s="2"/>
      <c r="N63" s="2"/>
      <c r="O63" s="2"/>
    </row>
    <row r="64" ht="15" customHeight="1"/>
    <row r="65" ht="15" customHeight="1">
      <c r="J65" s="2"/>
    </row>
    <row r="66" ht="15" customHeight="1"/>
  </sheetData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5"/>
  <sheetViews>
    <sheetView tabSelected="1" view="pageLayout" workbookViewId="0" topLeftCell="A1"/>
  </sheetViews>
  <sheetFormatPr defaultColWidth="9.140625" defaultRowHeight="12.75"/>
  <cols>
    <col min="1" max="1" width="18.00390625" style="0" customWidth="1"/>
    <col min="2" max="2" width="51.421875" style="0" customWidth="1"/>
    <col min="3" max="3" width="23.140625" style="0" bestFit="1" customWidth="1"/>
    <col min="4" max="4" width="6.00390625" style="0" customWidth="1"/>
    <col min="5" max="5" width="14.28125" style="0" bestFit="1" customWidth="1"/>
    <col min="6" max="6" width="19.28125" style="0" customWidth="1"/>
    <col min="7" max="7" width="3.00390625" style="0" customWidth="1"/>
    <col min="8" max="8" width="9.00390625" style="0" customWidth="1"/>
    <col min="9" max="9" width="4.00390625" style="0" customWidth="1"/>
  </cols>
  <sheetData>
    <row r="1" spans="1:6" ht="12.75">
      <c r="A1" s="54" t="s">
        <v>264</v>
      </c>
      <c r="B1" s="48"/>
      <c r="C1" s="48"/>
      <c r="D1" s="48"/>
      <c r="E1" s="48"/>
      <c r="F1" s="48"/>
    </row>
    <row r="2" spans="1:6" ht="12.75">
      <c r="A2" s="48"/>
      <c r="B2" s="48"/>
      <c r="C2" s="48"/>
      <c r="D2" s="48"/>
      <c r="E2" s="48"/>
      <c r="F2" s="48"/>
    </row>
    <row r="3" spans="1:6" ht="12.75">
      <c r="A3" s="1" t="s">
        <v>72</v>
      </c>
      <c r="B3" s="48"/>
      <c r="C3" s="48"/>
      <c r="D3" s="48"/>
      <c r="E3" s="48"/>
      <c r="F3" s="48"/>
    </row>
    <row r="4" spans="1:6" ht="12.75">
      <c r="A4" s="48"/>
      <c r="B4" s="48"/>
      <c r="C4" s="48"/>
      <c r="D4" s="48"/>
      <c r="E4" s="48"/>
      <c r="F4" s="48"/>
    </row>
    <row r="5" spans="1:6" ht="12.75">
      <c r="A5" s="1" t="s">
        <v>47</v>
      </c>
      <c r="B5" s="1" t="s">
        <v>73</v>
      </c>
      <c r="C5" s="59" t="s">
        <v>30</v>
      </c>
      <c r="D5" s="59" t="s">
        <v>34</v>
      </c>
      <c r="E5" s="59" t="s">
        <v>31</v>
      </c>
      <c r="F5" s="59" t="s">
        <v>32</v>
      </c>
    </row>
    <row r="6" spans="1:6" ht="12.75">
      <c r="A6" s="48"/>
      <c r="B6" s="1"/>
      <c r="C6" s="59"/>
      <c r="D6" s="59"/>
      <c r="E6" s="59"/>
      <c r="F6" s="59"/>
    </row>
    <row r="7" spans="1:6" ht="12.75">
      <c r="A7" s="41" t="s">
        <v>74</v>
      </c>
      <c r="B7" s="41" t="s">
        <v>75</v>
      </c>
      <c r="C7" s="60"/>
      <c r="D7" s="60" t="s">
        <v>76</v>
      </c>
      <c r="E7" s="60">
        <v>100</v>
      </c>
      <c r="F7" s="60">
        <f aca="true" t="shared" si="0" ref="F7:F35">SUM(C7)*E7</f>
        <v>0</v>
      </c>
    </row>
    <row r="8" spans="1:6" ht="12.75">
      <c r="A8" s="1" t="s">
        <v>77</v>
      </c>
      <c r="B8" s="1" t="s">
        <v>78</v>
      </c>
      <c r="C8" s="55"/>
      <c r="D8" s="55" t="s">
        <v>28</v>
      </c>
      <c r="E8" s="60">
        <v>20</v>
      </c>
      <c r="F8" s="60">
        <f t="shared" si="0"/>
        <v>0</v>
      </c>
    </row>
    <row r="9" spans="1:6" ht="12.75">
      <c r="A9" s="41" t="s">
        <v>79</v>
      </c>
      <c r="B9" s="41" t="s">
        <v>80</v>
      </c>
      <c r="C9" s="60"/>
      <c r="D9" s="55" t="s">
        <v>28</v>
      </c>
      <c r="E9" s="60">
        <v>170</v>
      </c>
      <c r="F9" s="60">
        <f t="shared" si="0"/>
        <v>0</v>
      </c>
    </row>
    <row r="10" spans="1:6" ht="12.75">
      <c r="A10" s="41" t="s">
        <v>81</v>
      </c>
      <c r="B10" s="41" t="s">
        <v>82</v>
      </c>
      <c r="C10" s="60"/>
      <c r="D10" s="55" t="s">
        <v>28</v>
      </c>
      <c r="E10" s="60">
        <v>5</v>
      </c>
      <c r="F10" s="60">
        <f t="shared" si="0"/>
        <v>0</v>
      </c>
    </row>
    <row r="11" spans="1:6" ht="12.75">
      <c r="A11" s="43" t="s">
        <v>83</v>
      </c>
      <c r="B11" s="43" t="s">
        <v>84</v>
      </c>
      <c r="C11" s="61"/>
      <c r="D11" s="55" t="s">
        <v>28</v>
      </c>
      <c r="E11" s="61">
        <v>200</v>
      </c>
      <c r="F11" s="60">
        <f t="shared" si="0"/>
        <v>0</v>
      </c>
    </row>
    <row r="12" spans="1:6" ht="12.75">
      <c r="A12" s="41" t="s">
        <v>85</v>
      </c>
      <c r="B12" s="41" t="s">
        <v>86</v>
      </c>
      <c r="C12" s="60"/>
      <c r="D12" s="55" t="s">
        <v>28</v>
      </c>
      <c r="E12" s="60">
        <v>140</v>
      </c>
      <c r="F12" s="60">
        <f t="shared" si="0"/>
        <v>0</v>
      </c>
    </row>
    <row r="13" spans="1:6" ht="12.75">
      <c r="A13" s="41" t="s">
        <v>87</v>
      </c>
      <c r="B13" s="41" t="s">
        <v>88</v>
      </c>
      <c r="C13" s="60"/>
      <c r="D13" s="55" t="s">
        <v>28</v>
      </c>
      <c r="E13" s="60">
        <v>5</v>
      </c>
      <c r="F13" s="60">
        <f t="shared" si="0"/>
        <v>0</v>
      </c>
    </row>
    <row r="14" spans="1:6" ht="12.75">
      <c r="A14" s="41" t="s">
        <v>89</v>
      </c>
      <c r="B14" s="41" t="s">
        <v>90</v>
      </c>
      <c r="C14" s="60"/>
      <c r="D14" s="55" t="s">
        <v>28</v>
      </c>
      <c r="E14" s="60">
        <v>10</v>
      </c>
      <c r="F14" s="60">
        <f t="shared" si="0"/>
        <v>0</v>
      </c>
    </row>
    <row r="15" spans="1:6" ht="12.75">
      <c r="A15" s="1" t="s">
        <v>91</v>
      </c>
      <c r="B15" s="41" t="s">
        <v>92</v>
      </c>
      <c r="C15" s="55"/>
      <c r="D15" s="55" t="s">
        <v>24</v>
      </c>
      <c r="E15" s="60">
        <v>10</v>
      </c>
      <c r="F15" s="60">
        <f t="shared" si="0"/>
        <v>0</v>
      </c>
    </row>
    <row r="16" spans="1:6" ht="12.75">
      <c r="A16" s="1" t="s">
        <v>93</v>
      </c>
      <c r="B16" s="41" t="s">
        <v>94</v>
      </c>
      <c r="C16" s="55"/>
      <c r="D16" s="55" t="s">
        <v>24</v>
      </c>
      <c r="E16" s="60">
        <v>8</v>
      </c>
      <c r="F16" s="60">
        <f t="shared" si="0"/>
        <v>0</v>
      </c>
    </row>
    <row r="17" spans="1:6" ht="12.75">
      <c r="A17" s="1" t="s">
        <v>95</v>
      </c>
      <c r="B17" s="1" t="s">
        <v>96</v>
      </c>
      <c r="C17" s="55"/>
      <c r="D17" s="55" t="s">
        <v>28</v>
      </c>
      <c r="E17" s="61">
        <v>160</v>
      </c>
      <c r="F17" s="60">
        <f t="shared" si="0"/>
        <v>0</v>
      </c>
    </row>
    <row r="18" spans="1:6" ht="12.75">
      <c r="A18" s="41">
        <v>192700000</v>
      </c>
      <c r="B18" s="41" t="s">
        <v>267</v>
      </c>
      <c r="C18" s="60"/>
      <c r="D18" s="60" t="s">
        <v>25</v>
      </c>
      <c r="E18" s="60">
        <v>3</v>
      </c>
      <c r="F18" s="60">
        <f t="shared" si="0"/>
        <v>0</v>
      </c>
    </row>
    <row r="19" spans="1:6" ht="12.75">
      <c r="A19" s="43">
        <v>212500000</v>
      </c>
      <c r="B19" s="43" t="s">
        <v>97</v>
      </c>
      <c r="C19" s="61"/>
      <c r="D19" s="61" t="s">
        <v>28</v>
      </c>
      <c r="E19" s="61">
        <v>6</v>
      </c>
      <c r="F19" s="60">
        <f t="shared" si="0"/>
        <v>0</v>
      </c>
    </row>
    <row r="20" spans="1:6" ht="12.75">
      <c r="A20" s="1" t="s">
        <v>98</v>
      </c>
      <c r="B20" s="1" t="s">
        <v>99</v>
      </c>
      <c r="C20" s="55"/>
      <c r="D20" s="55" t="s">
        <v>24</v>
      </c>
      <c r="E20" s="55">
        <v>7</v>
      </c>
      <c r="F20" s="60">
        <f t="shared" si="0"/>
        <v>0</v>
      </c>
    </row>
    <row r="21" spans="1:6" ht="12.75">
      <c r="A21" s="1" t="s">
        <v>36</v>
      </c>
      <c r="B21" s="1" t="s">
        <v>100</v>
      </c>
      <c r="C21" s="55"/>
      <c r="D21" s="55" t="s">
        <v>28</v>
      </c>
      <c r="E21" s="55">
        <v>240</v>
      </c>
      <c r="F21" s="60">
        <f t="shared" si="0"/>
        <v>0</v>
      </c>
    </row>
    <row r="22" spans="1:6" ht="12.75">
      <c r="A22" s="43" t="s">
        <v>101</v>
      </c>
      <c r="B22" s="43" t="s">
        <v>560</v>
      </c>
      <c r="C22" s="61"/>
      <c r="D22" s="61" t="s">
        <v>24</v>
      </c>
      <c r="E22" s="61">
        <v>2</v>
      </c>
      <c r="F22" s="60">
        <f t="shared" si="0"/>
        <v>0</v>
      </c>
    </row>
    <row r="23" spans="1:6" ht="12.75">
      <c r="A23" s="43" t="s">
        <v>102</v>
      </c>
      <c r="B23" s="43" t="s">
        <v>103</v>
      </c>
      <c r="C23" s="61"/>
      <c r="D23" s="61" t="s">
        <v>24</v>
      </c>
      <c r="E23" s="61">
        <v>1</v>
      </c>
      <c r="F23" s="60">
        <f t="shared" si="0"/>
        <v>0</v>
      </c>
    </row>
    <row r="24" spans="1:6" ht="12.75">
      <c r="A24" s="43" t="s">
        <v>104</v>
      </c>
      <c r="B24" s="43" t="s">
        <v>105</v>
      </c>
      <c r="C24" s="61"/>
      <c r="D24" s="61" t="s">
        <v>28</v>
      </c>
      <c r="E24" s="61">
        <v>1</v>
      </c>
      <c r="F24" s="60">
        <f t="shared" si="0"/>
        <v>0</v>
      </c>
    </row>
    <row r="25" spans="1:6" ht="12.75">
      <c r="A25" s="43" t="s">
        <v>106</v>
      </c>
      <c r="B25" s="43" t="s">
        <v>107</v>
      </c>
      <c r="C25" s="61"/>
      <c r="D25" s="61" t="s">
        <v>28</v>
      </c>
      <c r="E25" s="61">
        <v>1</v>
      </c>
      <c r="F25" s="60">
        <f t="shared" si="0"/>
        <v>0</v>
      </c>
    </row>
    <row r="26" spans="1:6" ht="12.75">
      <c r="A26" s="43" t="s">
        <v>108</v>
      </c>
      <c r="B26" s="43" t="s">
        <v>109</v>
      </c>
      <c r="C26" s="61"/>
      <c r="D26" s="61" t="s">
        <v>28</v>
      </c>
      <c r="E26" s="61">
        <v>6</v>
      </c>
      <c r="F26" s="60">
        <f t="shared" si="0"/>
        <v>0</v>
      </c>
    </row>
    <row r="27" spans="1:6" ht="12.75">
      <c r="A27" s="43" t="s">
        <v>110</v>
      </c>
      <c r="B27" s="43" t="s">
        <v>111</v>
      </c>
      <c r="C27" s="61"/>
      <c r="D27" s="61" t="s">
        <v>28</v>
      </c>
      <c r="E27" s="61">
        <v>6</v>
      </c>
      <c r="F27" s="60">
        <f t="shared" si="0"/>
        <v>0</v>
      </c>
    </row>
    <row r="28" spans="1:6" ht="12.75">
      <c r="A28" s="43" t="s">
        <v>112</v>
      </c>
      <c r="B28" s="43" t="s">
        <v>113</v>
      </c>
      <c r="C28" s="61"/>
      <c r="D28" s="61" t="s">
        <v>24</v>
      </c>
      <c r="E28" s="61">
        <v>2</v>
      </c>
      <c r="F28" s="60">
        <f t="shared" si="0"/>
        <v>0</v>
      </c>
    </row>
    <row r="29" spans="1:6" ht="12.75">
      <c r="A29" s="43" t="s">
        <v>114</v>
      </c>
      <c r="B29" s="43" t="s">
        <v>115</v>
      </c>
      <c r="C29" s="61"/>
      <c r="D29" s="61" t="s">
        <v>24</v>
      </c>
      <c r="E29" s="61">
        <v>2</v>
      </c>
      <c r="F29" s="60">
        <f t="shared" si="0"/>
        <v>0</v>
      </c>
    </row>
    <row r="30" spans="1:6" ht="12.75">
      <c r="A30" s="43" t="s">
        <v>116</v>
      </c>
      <c r="B30" s="43" t="s">
        <v>117</v>
      </c>
      <c r="C30" s="61"/>
      <c r="D30" s="61" t="s">
        <v>24</v>
      </c>
      <c r="E30" s="61">
        <v>5</v>
      </c>
      <c r="F30" s="60">
        <f t="shared" si="0"/>
        <v>0</v>
      </c>
    </row>
    <row r="31" spans="1:6" ht="12.75">
      <c r="A31" s="1" t="s">
        <v>118</v>
      </c>
      <c r="B31" s="1" t="s">
        <v>119</v>
      </c>
      <c r="C31" s="55"/>
      <c r="D31" s="55" t="s">
        <v>24</v>
      </c>
      <c r="E31" s="55">
        <v>5</v>
      </c>
      <c r="F31" s="60">
        <f t="shared" si="0"/>
        <v>0</v>
      </c>
    </row>
    <row r="32" spans="1:6" ht="12.75">
      <c r="A32" s="43" t="s">
        <v>120</v>
      </c>
      <c r="B32" s="43" t="s">
        <v>121</v>
      </c>
      <c r="C32" s="61"/>
      <c r="D32" s="61" t="s">
        <v>24</v>
      </c>
      <c r="E32" s="61">
        <v>5</v>
      </c>
      <c r="F32" s="60">
        <f t="shared" si="0"/>
        <v>0</v>
      </c>
    </row>
    <row r="33" spans="1:6" ht="12.75">
      <c r="A33" s="1" t="s">
        <v>48</v>
      </c>
      <c r="B33" s="1" t="s">
        <v>122</v>
      </c>
      <c r="C33" s="55"/>
      <c r="D33" s="55" t="s">
        <v>24</v>
      </c>
      <c r="E33" s="55">
        <v>5</v>
      </c>
      <c r="F33" s="60">
        <f t="shared" si="0"/>
        <v>0</v>
      </c>
    </row>
    <row r="34" spans="1:6" ht="12.75">
      <c r="A34" s="1" t="s">
        <v>123</v>
      </c>
      <c r="B34" s="1" t="s">
        <v>124</v>
      </c>
      <c r="C34" s="55"/>
      <c r="D34" s="55" t="s">
        <v>24</v>
      </c>
      <c r="E34" s="55">
        <v>5</v>
      </c>
      <c r="F34" s="60">
        <f t="shared" si="0"/>
        <v>0</v>
      </c>
    </row>
    <row r="35" spans="1:6" ht="12.75">
      <c r="A35" s="62" t="s">
        <v>125</v>
      </c>
      <c r="B35" s="62" t="s">
        <v>126</v>
      </c>
      <c r="C35" s="63"/>
      <c r="D35" s="63" t="s">
        <v>24</v>
      </c>
      <c r="E35" s="63">
        <v>5</v>
      </c>
      <c r="F35" s="64">
        <f t="shared" si="0"/>
        <v>0</v>
      </c>
    </row>
    <row r="36" spans="1:6" ht="12.75">
      <c r="A36" s="58" t="s">
        <v>22</v>
      </c>
      <c r="B36" s="54"/>
      <c r="C36" s="65"/>
      <c r="D36" s="65"/>
      <c r="E36" s="66"/>
      <c r="F36" s="65">
        <f>SUM(F7:F35)</f>
        <v>0</v>
      </c>
    </row>
    <row r="37" spans="1:6" ht="12.75">
      <c r="A37" s="48"/>
      <c r="B37" s="48"/>
      <c r="C37" s="48"/>
      <c r="D37" s="48"/>
      <c r="E37" s="48"/>
      <c r="F37" s="48"/>
    </row>
    <row r="38" spans="1:6" ht="12.75">
      <c r="A38" s="48"/>
      <c r="B38" s="48"/>
      <c r="C38" s="48"/>
      <c r="D38" s="48"/>
      <c r="E38" s="48"/>
      <c r="F38" s="48"/>
    </row>
    <row r="46" spans="1:6" ht="12.75">
      <c r="A46" s="67" t="s">
        <v>264</v>
      </c>
      <c r="B46" s="48"/>
      <c r="C46" s="48"/>
      <c r="D46" s="48"/>
      <c r="E46" s="48"/>
      <c r="F46" s="48"/>
    </row>
    <row r="47" spans="1:6" ht="12.75">
      <c r="A47" s="48"/>
      <c r="B47" s="48"/>
      <c r="C47" s="48"/>
      <c r="D47" s="48"/>
      <c r="E47" s="48"/>
      <c r="F47" s="48"/>
    </row>
    <row r="48" spans="1:6" ht="12.75">
      <c r="A48" s="1" t="s">
        <v>127</v>
      </c>
      <c r="B48" s="48"/>
      <c r="C48" s="48"/>
      <c r="D48" s="48"/>
      <c r="E48" s="48"/>
      <c r="F48" s="48"/>
    </row>
    <row r="49" spans="1:6" ht="12.75">
      <c r="A49" s="48"/>
      <c r="B49" s="48"/>
      <c r="C49" s="48"/>
      <c r="D49" s="48"/>
      <c r="E49" s="48"/>
      <c r="F49" s="48"/>
    </row>
    <row r="50" spans="1:6" ht="12.75">
      <c r="A50" s="43" t="s">
        <v>47</v>
      </c>
      <c r="B50" s="43" t="s">
        <v>49</v>
      </c>
      <c r="C50" s="46" t="s">
        <v>30</v>
      </c>
      <c r="D50" s="46" t="s">
        <v>34</v>
      </c>
      <c r="E50" s="46" t="s">
        <v>31</v>
      </c>
      <c r="F50" s="46" t="s">
        <v>32</v>
      </c>
    </row>
    <row r="51" spans="1:6" ht="12.75">
      <c r="A51" s="48"/>
      <c r="B51" s="48"/>
      <c r="C51" s="48"/>
      <c r="D51" s="48"/>
      <c r="E51" s="48"/>
      <c r="F51" s="48"/>
    </row>
    <row r="52" spans="1:6" ht="12.75">
      <c r="A52" s="41" t="s">
        <v>26</v>
      </c>
      <c r="B52" s="41" t="s">
        <v>128</v>
      </c>
      <c r="C52" s="60"/>
      <c r="D52" s="60" t="s">
        <v>24</v>
      </c>
      <c r="E52" s="60">
        <v>3</v>
      </c>
      <c r="F52" s="60">
        <f aca="true" t="shared" si="1" ref="F52:F89">SUM(C52)*E52</f>
        <v>0</v>
      </c>
    </row>
    <row r="53" spans="1:6" ht="12.75">
      <c r="A53" s="41" t="s">
        <v>62</v>
      </c>
      <c r="B53" s="41" t="s">
        <v>129</v>
      </c>
      <c r="C53" s="60"/>
      <c r="D53" s="60" t="s">
        <v>24</v>
      </c>
      <c r="E53" s="60">
        <v>5</v>
      </c>
      <c r="F53" s="60">
        <f t="shared" si="1"/>
        <v>0</v>
      </c>
    </row>
    <row r="54" spans="1:6" ht="12.75">
      <c r="A54" s="43" t="s">
        <v>37</v>
      </c>
      <c r="B54" s="43" t="s">
        <v>38</v>
      </c>
      <c r="C54" s="60"/>
      <c r="D54" s="61" t="s">
        <v>28</v>
      </c>
      <c r="E54" s="60">
        <v>160</v>
      </c>
      <c r="F54" s="60">
        <f t="shared" si="1"/>
        <v>0</v>
      </c>
    </row>
    <row r="55" spans="1:6" ht="12.75">
      <c r="A55" s="43" t="s">
        <v>39</v>
      </c>
      <c r="B55" s="43" t="s">
        <v>40</v>
      </c>
      <c r="C55" s="60"/>
      <c r="D55" s="61" t="s">
        <v>28</v>
      </c>
      <c r="E55" s="61">
        <v>240</v>
      </c>
      <c r="F55" s="60">
        <f t="shared" si="1"/>
        <v>0</v>
      </c>
    </row>
    <row r="56" spans="1:6" ht="12.75">
      <c r="A56" s="43" t="s">
        <v>50</v>
      </c>
      <c r="B56" s="43" t="s">
        <v>130</v>
      </c>
      <c r="C56" s="61"/>
      <c r="D56" s="61" t="s">
        <v>27</v>
      </c>
      <c r="E56" s="61">
        <v>4</v>
      </c>
      <c r="F56" s="60">
        <f t="shared" si="1"/>
        <v>0</v>
      </c>
    </row>
    <row r="57" spans="1:6" ht="12.75">
      <c r="A57" s="43" t="s">
        <v>41</v>
      </c>
      <c r="B57" s="43" t="s">
        <v>131</v>
      </c>
      <c r="C57" s="60"/>
      <c r="D57" s="61" t="s">
        <v>25</v>
      </c>
      <c r="E57" s="61">
        <v>7</v>
      </c>
      <c r="F57" s="60">
        <f t="shared" si="1"/>
        <v>0</v>
      </c>
    </row>
    <row r="58" spans="1:6" ht="12.75">
      <c r="A58" s="43" t="s">
        <v>132</v>
      </c>
      <c r="B58" s="43" t="s">
        <v>133</v>
      </c>
      <c r="C58" s="61"/>
      <c r="D58" s="61" t="s">
        <v>24</v>
      </c>
      <c r="E58" s="60">
        <v>2</v>
      </c>
      <c r="F58" s="60">
        <f t="shared" si="1"/>
        <v>0</v>
      </c>
    </row>
    <row r="59" spans="1:6" ht="12.75">
      <c r="A59" s="43" t="s">
        <v>134</v>
      </c>
      <c r="B59" s="43" t="s">
        <v>135</v>
      </c>
      <c r="C59" s="61"/>
      <c r="D59" s="61" t="s">
        <v>28</v>
      </c>
      <c r="E59" s="61">
        <v>7</v>
      </c>
      <c r="F59" s="60">
        <f t="shared" si="1"/>
        <v>0</v>
      </c>
    </row>
    <row r="60" spans="1:6" ht="12.75">
      <c r="A60" s="41" t="s">
        <v>136</v>
      </c>
      <c r="B60" s="41" t="s">
        <v>137</v>
      </c>
      <c r="C60" s="60"/>
      <c r="D60" s="60" t="s">
        <v>28</v>
      </c>
      <c r="E60" s="60">
        <v>4</v>
      </c>
      <c r="F60" s="60">
        <f t="shared" si="1"/>
        <v>0</v>
      </c>
    </row>
    <row r="61" spans="1:6" ht="12.75">
      <c r="A61" s="41" t="s">
        <v>138</v>
      </c>
      <c r="B61" s="43" t="s">
        <v>139</v>
      </c>
      <c r="C61" s="60"/>
      <c r="D61" s="61" t="s">
        <v>24</v>
      </c>
      <c r="E61" s="60">
        <v>6</v>
      </c>
      <c r="F61" s="60">
        <f t="shared" si="1"/>
        <v>0</v>
      </c>
    </row>
    <row r="62" spans="1:6" ht="12.75">
      <c r="A62" s="41" t="s">
        <v>140</v>
      </c>
      <c r="B62" s="43" t="s">
        <v>141</v>
      </c>
      <c r="C62" s="61"/>
      <c r="D62" s="61" t="s">
        <v>24</v>
      </c>
      <c r="E62" s="61">
        <v>23</v>
      </c>
      <c r="F62" s="60">
        <f t="shared" si="1"/>
        <v>0</v>
      </c>
    </row>
    <row r="63" spans="1:6" ht="12.75">
      <c r="A63" s="43" t="s">
        <v>51</v>
      </c>
      <c r="B63" s="43" t="s">
        <v>142</v>
      </c>
      <c r="C63" s="60"/>
      <c r="D63" s="61" t="s">
        <v>24</v>
      </c>
      <c r="E63" s="61">
        <v>5</v>
      </c>
      <c r="F63" s="60">
        <f t="shared" si="1"/>
        <v>0</v>
      </c>
    </row>
    <row r="64" spans="1:6" ht="12.75">
      <c r="A64" s="43" t="s">
        <v>143</v>
      </c>
      <c r="B64" s="43" t="s">
        <v>144</v>
      </c>
      <c r="C64" s="61"/>
      <c r="D64" s="61" t="s">
        <v>24</v>
      </c>
      <c r="E64" s="60">
        <v>1</v>
      </c>
      <c r="F64" s="60">
        <f t="shared" si="1"/>
        <v>0</v>
      </c>
    </row>
    <row r="65" spans="1:6" ht="12.75">
      <c r="A65" s="43" t="s">
        <v>145</v>
      </c>
      <c r="B65" s="43" t="s">
        <v>146</v>
      </c>
      <c r="C65" s="60"/>
      <c r="D65" s="61" t="s">
        <v>24</v>
      </c>
      <c r="E65" s="60">
        <v>2</v>
      </c>
      <c r="F65" s="60">
        <f t="shared" si="1"/>
        <v>0</v>
      </c>
    </row>
    <row r="66" spans="1:6" ht="12.75">
      <c r="A66" s="43" t="s">
        <v>147</v>
      </c>
      <c r="B66" s="43" t="s">
        <v>148</v>
      </c>
      <c r="C66" s="60"/>
      <c r="D66" s="61" t="s">
        <v>24</v>
      </c>
      <c r="E66" s="60">
        <v>1</v>
      </c>
      <c r="F66" s="60">
        <f t="shared" si="1"/>
        <v>0</v>
      </c>
    </row>
    <row r="67" spans="1:6" ht="12.75">
      <c r="A67" s="43" t="s">
        <v>149</v>
      </c>
      <c r="B67" s="43" t="s">
        <v>150</v>
      </c>
      <c r="C67" s="60"/>
      <c r="D67" s="61" t="s">
        <v>24</v>
      </c>
      <c r="E67" s="60">
        <v>10</v>
      </c>
      <c r="F67" s="60">
        <f t="shared" si="1"/>
        <v>0</v>
      </c>
    </row>
    <row r="68" spans="1:6" ht="12.75">
      <c r="A68" s="43" t="s">
        <v>52</v>
      </c>
      <c r="B68" s="43" t="s">
        <v>151</v>
      </c>
      <c r="C68" s="61"/>
      <c r="D68" s="61" t="s">
        <v>24</v>
      </c>
      <c r="E68" s="61">
        <v>9</v>
      </c>
      <c r="F68" s="60">
        <f t="shared" si="1"/>
        <v>0</v>
      </c>
    </row>
    <row r="69" spans="1:6" ht="12.75">
      <c r="A69" s="43" t="s">
        <v>53</v>
      </c>
      <c r="B69" s="43" t="s">
        <v>152</v>
      </c>
      <c r="C69" s="61"/>
      <c r="D69" s="61" t="s">
        <v>24</v>
      </c>
      <c r="E69" s="60">
        <v>10</v>
      </c>
      <c r="F69" s="60">
        <f t="shared" si="1"/>
        <v>0</v>
      </c>
    </row>
    <row r="70" spans="1:6" ht="12.75">
      <c r="A70" s="43" t="s">
        <v>153</v>
      </c>
      <c r="B70" s="43" t="s">
        <v>154</v>
      </c>
      <c r="C70" s="61"/>
      <c r="D70" s="61" t="s">
        <v>24</v>
      </c>
      <c r="E70" s="61">
        <v>5</v>
      </c>
      <c r="F70" s="60">
        <f t="shared" si="1"/>
        <v>0</v>
      </c>
    </row>
    <row r="71" spans="1:6" ht="12.75">
      <c r="A71" s="43" t="s">
        <v>54</v>
      </c>
      <c r="B71" s="43" t="s">
        <v>155</v>
      </c>
      <c r="C71" s="61"/>
      <c r="D71" s="61" t="s">
        <v>24</v>
      </c>
      <c r="E71" s="61">
        <v>5</v>
      </c>
      <c r="F71" s="60">
        <f t="shared" si="1"/>
        <v>0</v>
      </c>
    </row>
    <row r="72" spans="1:6" ht="12.75">
      <c r="A72" s="43" t="s">
        <v>55</v>
      </c>
      <c r="B72" s="43" t="s">
        <v>156</v>
      </c>
      <c r="C72" s="61"/>
      <c r="D72" s="61" t="s">
        <v>24</v>
      </c>
      <c r="E72" s="60">
        <v>1</v>
      </c>
      <c r="F72" s="60">
        <f t="shared" si="1"/>
        <v>0</v>
      </c>
    </row>
    <row r="73" spans="1:6" ht="12.75">
      <c r="A73" s="43" t="s">
        <v>42</v>
      </c>
      <c r="B73" s="43" t="s">
        <v>157</v>
      </c>
      <c r="C73" s="61"/>
      <c r="D73" s="61" t="s">
        <v>24</v>
      </c>
      <c r="E73" s="61">
        <v>4</v>
      </c>
      <c r="F73" s="60">
        <f t="shared" si="1"/>
        <v>0</v>
      </c>
    </row>
    <row r="74" spans="1:6" ht="12.75">
      <c r="A74" s="41" t="s">
        <v>56</v>
      </c>
      <c r="B74" s="43" t="s">
        <v>158</v>
      </c>
      <c r="C74" s="61"/>
      <c r="D74" s="61" t="s">
        <v>28</v>
      </c>
      <c r="E74" s="60">
        <v>160</v>
      </c>
      <c r="F74" s="60">
        <f t="shared" si="1"/>
        <v>0</v>
      </c>
    </row>
    <row r="75" spans="1:6" ht="12.75">
      <c r="A75" s="43" t="s">
        <v>43</v>
      </c>
      <c r="B75" s="43" t="s">
        <v>44</v>
      </c>
      <c r="C75" s="61"/>
      <c r="D75" s="61" t="s">
        <v>24</v>
      </c>
      <c r="E75" s="60">
        <v>10</v>
      </c>
      <c r="F75" s="60">
        <f t="shared" si="1"/>
        <v>0</v>
      </c>
    </row>
    <row r="76" spans="1:6" ht="12.75">
      <c r="A76" s="43" t="s">
        <v>57</v>
      </c>
      <c r="B76" s="43" t="s">
        <v>58</v>
      </c>
      <c r="C76" s="61"/>
      <c r="D76" s="61" t="s">
        <v>24</v>
      </c>
      <c r="E76" s="60">
        <v>8</v>
      </c>
      <c r="F76" s="60">
        <f t="shared" si="1"/>
        <v>0</v>
      </c>
    </row>
    <row r="77" spans="1:6" ht="12.75">
      <c r="A77" s="43" t="s">
        <v>45</v>
      </c>
      <c r="B77" s="43" t="s">
        <v>159</v>
      </c>
      <c r="C77" s="61"/>
      <c r="D77" s="61" t="s">
        <v>24</v>
      </c>
      <c r="E77" s="61">
        <v>5</v>
      </c>
      <c r="F77" s="60">
        <f t="shared" si="1"/>
        <v>0</v>
      </c>
    </row>
    <row r="78" spans="1:6" ht="12.75">
      <c r="A78" s="43" t="s">
        <v>160</v>
      </c>
      <c r="B78" s="43" t="s">
        <v>161</v>
      </c>
      <c r="C78" s="61"/>
      <c r="D78" s="61" t="s">
        <v>24</v>
      </c>
      <c r="E78" s="61">
        <v>4</v>
      </c>
      <c r="F78" s="60">
        <f t="shared" si="1"/>
        <v>0</v>
      </c>
    </row>
    <row r="79" spans="1:6" ht="12.75">
      <c r="A79" s="43" t="s">
        <v>59</v>
      </c>
      <c r="B79" s="43" t="s">
        <v>162</v>
      </c>
      <c r="C79" s="60"/>
      <c r="D79" s="61" t="s">
        <v>24</v>
      </c>
      <c r="E79" s="60">
        <v>2</v>
      </c>
      <c r="F79" s="60">
        <f t="shared" si="1"/>
        <v>0</v>
      </c>
    </row>
    <row r="80" spans="1:6" ht="12.75">
      <c r="A80" s="43" t="s">
        <v>60</v>
      </c>
      <c r="B80" s="43" t="s">
        <v>163</v>
      </c>
      <c r="C80" s="61"/>
      <c r="D80" s="61" t="s">
        <v>24</v>
      </c>
      <c r="E80" s="61">
        <v>1</v>
      </c>
      <c r="F80" s="60">
        <f t="shared" si="1"/>
        <v>0</v>
      </c>
    </row>
    <row r="81" spans="1:6" ht="12.75">
      <c r="A81" s="43" t="s">
        <v>164</v>
      </c>
      <c r="B81" s="43" t="s">
        <v>165</v>
      </c>
      <c r="C81" s="61"/>
      <c r="D81" s="61" t="s">
        <v>24</v>
      </c>
      <c r="E81" s="61">
        <v>4</v>
      </c>
      <c r="F81" s="60">
        <f t="shared" si="1"/>
        <v>0</v>
      </c>
    </row>
    <row r="82" spans="1:6" ht="12.75">
      <c r="A82" s="43" t="s">
        <v>61</v>
      </c>
      <c r="B82" s="43" t="s">
        <v>166</v>
      </c>
      <c r="C82" s="61"/>
      <c r="D82" s="61" t="s">
        <v>24</v>
      </c>
      <c r="E82" s="60">
        <v>6</v>
      </c>
      <c r="F82" s="60">
        <f t="shared" si="1"/>
        <v>0</v>
      </c>
    </row>
    <row r="83" spans="1:6" ht="12.75">
      <c r="A83" s="43" t="s">
        <v>167</v>
      </c>
      <c r="B83" s="43" t="s">
        <v>168</v>
      </c>
      <c r="C83" s="60"/>
      <c r="D83" s="61" t="s">
        <v>28</v>
      </c>
      <c r="E83" s="60">
        <v>10</v>
      </c>
      <c r="F83" s="60">
        <f t="shared" si="1"/>
        <v>0</v>
      </c>
    </row>
    <row r="84" spans="1:6" ht="12.75">
      <c r="A84" s="41" t="s">
        <v>169</v>
      </c>
      <c r="B84" s="43" t="s">
        <v>170</v>
      </c>
      <c r="C84" s="60"/>
      <c r="D84" s="61" t="s">
        <v>28</v>
      </c>
      <c r="E84" s="61">
        <v>5</v>
      </c>
      <c r="F84" s="60">
        <f t="shared" si="1"/>
        <v>0</v>
      </c>
    </row>
    <row r="85" spans="1:6" ht="12.75">
      <c r="A85" s="43" t="s">
        <v>46</v>
      </c>
      <c r="B85" s="43" t="s">
        <v>171</v>
      </c>
      <c r="C85" s="60"/>
      <c r="D85" s="61" t="s">
        <v>28</v>
      </c>
      <c r="E85" s="60">
        <v>20</v>
      </c>
      <c r="F85" s="60">
        <f t="shared" si="1"/>
        <v>0</v>
      </c>
    </row>
    <row r="86" spans="1:6" ht="12.75">
      <c r="A86" s="41" t="s">
        <v>172</v>
      </c>
      <c r="B86" s="41" t="s">
        <v>173</v>
      </c>
      <c r="C86" s="60"/>
      <c r="D86" s="60" t="s">
        <v>28</v>
      </c>
      <c r="E86" s="60">
        <v>140</v>
      </c>
      <c r="F86" s="60">
        <f t="shared" si="1"/>
        <v>0</v>
      </c>
    </row>
    <row r="87" spans="1:6" ht="12.75">
      <c r="A87" s="41" t="s">
        <v>174</v>
      </c>
      <c r="B87" s="41" t="s">
        <v>175</v>
      </c>
      <c r="C87" s="60"/>
      <c r="D87" s="60" t="s">
        <v>28</v>
      </c>
      <c r="E87" s="60">
        <v>5</v>
      </c>
      <c r="F87" s="60">
        <f t="shared" si="1"/>
        <v>0</v>
      </c>
    </row>
    <row r="88" spans="1:6" ht="12.75">
      <c r="A88" s="43" t="s">
        <v>176</v>
      </c>
      <c r="B88" s="43" t="s">
        <v>177</v>
      </c>
      <c r="C88" s="60"/>
      <c r="D88" s="61" t="s">
        <v>28</v>
      </c>
      <c r="E88" s="61">
        <v>170</v>
      </c>
      <c r="F88" s="60">
        <f t="shared" si="1"/>
        <v>0</v>
      </c>
    </row>
    <row r="89" spans="1:6" ht="12.75">
      <c r="A89" s="68" t="s">
        <v>178</v>
      </c>
      <c r="B89" s="69" t="s">
        <v>179</v>
      </c>
      <c r="C89" s="64"/>
      <c r="D89" s="70" t="s">
        <v>28</v>
      </c>
      <c r="E89" s="64">
        <v>200</v>
      </c>
      <c r="F89" s="64">
        <f t="shared" si="1"/>
        <v>0</v>
      </c>
    </row>
    <row r="90" spans="1:6" ht="12.75">
      <c r="A90" s="54" t="s">
        <v>22</v>
      </c>
      <c r="B90" s="58"/>
      <c r="C90" s="71"/>
      <c r="D90" s="71"/>
      <c r="E90" s="71"/>
      <c r="F90" s="72">
        <f>SUM(F52:F89)</f>
        <v>0</v>
      </c>
    </row>
    <row r="91" spans="1:6" ht="12.75">
      <c r="A91" s="49" t="s">
        <v>181</v>
      </c>
      <c r="B91" s="41"/>
      <c r="C91" s="1"/>
      <c r="D91" s="1"/>
      <c r="E91" s="1"/>
      <c r="F91" s="44"/>
    </row>
    <row r="92" spans="1:6" ht="12.75">
      <c r="A92" s="43"/>
      <c r="B92" s="43"/>
      <c r="C92" s="43"/>
      <c r="D92" s="1"/>
      <c r="E92" s="43"/>
      <c r="F92" s="45"/>
    </row>
    <row r="93" spans="1:6" ht="12.75">
      <c r="A93" s="1" t="s">
        <v>72</v>
      </c>
      <c r="B93" s="1"/>
      <c r="C93" s="1"/>
      <c r="D93" s="1"/>
      <c r="E93" s="1"/>
      <c r="F93" s="1"/>
    </row>
    <row r="94" spans="1:6" ht="12.75">
      <c r="A94" s="48"/>
      <c r="B94" s="48"/>
      <c r="C94" s="48"/>
      <c r="D94" s="48"/>
      <c r="E94" s="48"/>
      <c r="F94" s="48"/>
    </row>
    <row r="95" spans="1:6" ht="12.75">
      <c r="A95" s="43" t="s">
        <v>47</v>
      </c>
      <c r="B95" s="43" t="s">
        <v>73</v>
      </c>
      <c r="C95" s="46" t="s">
        <v>30</v>
      </c>
      <c r="D95" s="46" t="s">
        <v>34</v>
      </c>
      <c r="E95" s="46" t="s">
        <v>31</v>
      </c>
      <c r="F95" s="46" t="s">
        <v>32</v>
      </c>
    </row>
    <row r="96" spans="1:6" ht="12.75">
      <c r="A96" s="73"/>
      <c r="B96" s="73"/>
      <c r="C96" s="48"/>
      <c r="D96" s="48"/>
      <c r="E96" s="48"/>
      <c r="F96" s="48"/>
    </row>
    <row r="97" spans="1:6" ht="12.75">
      <c r="A97" s="41" t="s">
        <v>63</v>
      </c>
      <c r="B97" s="41" t="s">
        <v>182</v>
      </c>
      <c r="C97" s="60"/>
      <c r="D97" s="60" t="s">
        <v>25</v>
      </c>
      <c r="E97" s="74">
        <v>1</v>
      </c>
      <c r="F97" s="60">
        <f aca="true" t="shared" si="2" ref="F97:F122">SUM(C97)*E97</f>
        <v>0</v>
      </c>
    </row>
    <row r="98" spans="1:6" ht="12.75">
      <c r="A98" s="41" t="s">
        <v>183</v>
      </c>
      <c r="B98" s="41" t="s">
        <v>184</v>
      </c>
      <c r="C98" s="60"/>
      <c r="D98" s="60" t="s">
        <v>24</v>
      </c>
      <c r="E98" s="74">
        <v>5</v>
      </c>
      <c r="F98" s="60">
        <f t="shared" si="2"/>
        <v>0</v>
      </c>
    </row>
    <row r="99" spans="1:6" ht="12.75">
      <c r="A99" s="41" t="s">
        <v>185</v>
      </c>
      <c r="B99" s="41" t="s">
        <v>186</v>
      </c>
      <c r="C99" s="60"/>
      <c r="D99" s="60" t="s">
        <v>24</v>
      </c>
      <c r="E99" s="74">
        <v>3</v>
      </c>
      <c r="F99" s="60">
        <f t="shared" si="2"/>
        <v>0</v>
      </c>
    </row>
    <row r="100" spans="1:6" ht="12.75">
      <c r="A100" s="1" t="s">
        <v>187</v>
      </c>
      <c r="B100" s="1" t="s">
        <v>188</v>
      </c>
      <c r="C100" s="55"/>
      <c r="D100" s="55" t="s">
        <v>24</v>
      </c>
      <c r="E100" s="74">
        <v>8</v>
      </c>
      <c r="F100" s="60">
        <f t="shared" si="2"/>
        <v>0</v>
      </c>
    </row>
    <row r="101" spans="1:6" ht="12.75">
      <c r="A101" s="1" t="s">
        <v>189</v>
      </c>
      <c r="B101" s="1" t="s">
        <v>190</v>
      </c>
      <c r="C101" s="55"/>
      <c r="D101" s="55" t="s">
        <v>24</v>
      </c>
      <c r="E101" s="74">
        <v>1</v>
      </c>
      <c r="F101" s="60">
        <f t="shared" si="2"/>
        <v>0</v>
      </c>
    </row>
    <row r="102" spans="1:6" ht="12.75">
      <c r="A102" s="41" t="s">
        <v>191</v>
      </c>
      <c r="B102" s="41" t="s">
        <v>192</v>
      </c>
      <c r="C102" s="60"/>
      <c r="D102" s="60" t="s">
        <v>24</v>
      </c>
      <c r="E102" s="74">
        <v>3</v>
      </c>
      <c r="F102" s="60">
        <f t="shared" si="2"/>
        <v>0</v>
      </c>
    </row>
    <row r="103" spans="1:6" ht="12.75">
      <c r="A103" s="43" t="s">
        <v>193</v>
      </c>
      <c r="B103" s="43" t="s">
        <v>194</v>
      </c>
      <c r="C103" s="61"/>
      <c r="D103" s="61" t="s">
        <v>24</v>
      </c>
      <c r="E103" s="75">
        <v>1</v>
      </c>
      <c r="F103" s="60">
        <f t="shared" si="2"/>
        <v>0</v>
      </c>
    </row>
    <row r="104" spans="1:6" ht="12.75">
      <c r="A104" s="41" t="s">
        <v>195</v>
      </c>
      <c r="B104" s="41" t="s">
        <v>196</v>
      </c>
      <c r="C104" s="60"/>
      <c r="D104" s="60" t="s">
        <v>24</v>
      </c>
      <c r="E104" s="74">
        <v>4</v>
      </c>
      <c r="F104" s="60">
        <f t="shared" si="2"/>
        <v>0</v>
      </c>
    </row>
    <row r="105" spans="1:6" ht="12.75">
      <c r="A105" s="41" t="s">
        <v>197</v>
      </c>
      <c r="B105" s="41" t="s">
        <v>198</v>
      </c>
      <c r="C105" s="60"/>
      <c r="D105" s="60" t="s">
        <v>24</v>
      </c>
      <c r="E105" s="74">
        <v>1</v>
      </c>
      <c r="F105" s="60">
        <f t="shared" si="2"/>
        <v>0</v>
      </c>
    </row>
    <row r="106" spans="1:6" ht="12.75">
      <c r="A106" s="41" t="s">
        <v>199</v>
      </c>
      <c r="B106" s="41" t="s">
        <v>200</v>
      </c>
      <c r="C106" s="60"/>
      <c r="D106" s="60" t="s">
        <v>24</v>
      </c>
      <c r="E106" s="74">
        <v>1</v>
      </c>
      <c r="F106" s="60">
        <f t="shared" si="2"/>
        <v>0</v>
      </c>
    </row>
    <row r="107" spans="1:6" ht="12.75">
      <c r="A107" s="41" t="s">
        <v>201</v>
      </c>
      <c r="B107" s="41" t="s">
        <v>202</v>
      </c>
      <c r="C107" s="60"/>
      <c r="D107" s="60" t="s">
        <v>24</v>
      </c>
      <c r="E107" s="74">
        <v>1</v>
      </c>
      <c r="F107" s="60">
        <f t="shared" si="2"/>
        <v>0</v>
      </c>
    </row>
    <row r="108" spans="1:6" ht="12.75">
      <c r="A108" s="41" t="s">
        <v>203</v>
      </c>
      <c r="B108" s="41" t="s">
        <v>204</v>
      </c>
      <c r="C108" s="60"/>
      <c r="D108" s="60" t="s">
        <v>24</v>
      </c>
      <c r="E108" s="74">
        <v>1</v>
      </c>
      <c r="F108" s="60">
        <f t="shared" si="2"/>
        <v>0</v>
      </c>
    </row>
    <row r="109" spans="1:6" ht="12.75">
      <c r="A109" s="1" t="s">
        <v>205</v>
      </c>
      <c r="B109" s="1" t="s">
        <v>206</v>
      </c>
      <c r="C109" s="55"/>
      <c r="D109" s="55" t="s">
        <v>24</v>
      </c>
      <c r="E109" s="74">
        <v>1</v>
      </c>
      <c r="F109" s="60">
        <f t="shared" si="2"/>
        <v>0</v>
      </c>
    </row>
    <row r="110" spans="1:6" ht="12.75">
      <c r="A110" s="1" t="s">
        <v>207</v>
      </c>
      <c r="B110" s="1" t="s">
        <v>208</v>
      </c>
      <c r="C110" s="55"/>
      <c r="D110" s="55" t="s">
        <v>24</v>
      </c>
      <c r="E110" s="74">
        <v>1</v>
      </c>
      <c r="F110" s="60">
        <f t="shared" si="2"/>
        <v>0</v>
      </c>
    </row>
    <row r="111" spans="1:6" ht="12.75">
      <c r="A111" s="1" t="s">
        <v>209</v>
      </c>
      <c r="B111" s="1" t="s">
        <v>210</v>
      </c>
      <c r="C111" s="55"/>
      <c r="D111" s="55" t="s">
        <v>24</v>
      </c>
      <c r="E111" s="74">
        <v>1</v>
      </c>
      <c r="F111" s="60">
        <f t="shared" si="2"/>
        <v>0</v>
      </c>
    </row>
    <row r="112" spans="1:6" ht="12.75">
      <c r="A112" s="1" t="s">
        <v>211</v>
      </c>
      <c r="B112" s="1" t="s">
        <v>212</v>
      </c>
      <c r="C112" s="55"/>
      <c r="D112" s="55" t="s">
        <v>24</v>
      </c>
      <c r="E112" s="74">
        <v>1</v>
      </c>
      <c r="F112" s="60">
        <f t="shared" si="2"/>
        <v>0</v>
      </c>
    </row>
    <row r="113" spans="1:6" ht="12.75">
      <c r="A113" s="1" t="s">
        <v>213</v>
      </c>
      <c r="B113" s="1" t="s">
        <v>214</v>
      </c>
      <c r="C113" s="55"/>
      <c r="D113" s="55" t="s">
        <v>24</v>
      </c>
      <c r="E113" s="74">
        <v>1</v>
      </c>
      <c r="F113" s="60">
        <f t="shared" si="2"/>
        <v>0</v>
      </c>
    </row>
    <row r="114" spans="1:6" ht="12.75">
      <c r="A114" s="41" t="s">
        <v>215</v>
      </c>
      <c r="B114" s="41" t="s">
        <v>216</v>
      </c>
      <c r="C114" s="60"/>
      <c r="D114" s="60" t="s">
        <v>24</v>
      </c>
      <c r="E114" s="74">
        <v>1</v>
      </c>
      <c r="F114" s="60">
        <f t="shared" si="2"/>
        <v>0</v>
      </c>
    </row>
    <row r="115" spans="1:6" ht="12.75">
      <c r="A115" s="1" t="s">
        <v>217</v>
      </c>
      <c r="B115" s="1" t="s">
        <v>218</v>
      </c>
      <c r="C115" s="55"/>
      <c r="D115" s="55" t="s">
        <v>24</v>
      </c>
      <c r="E115" s="74">
        <v>1</v>
      </c>
      <c r="F115" s="60">
        <f t="shared" si="2"/>
        <v>0</v>
      </c>
    </row>
    <row r="116" spans="1:6" ht="12.75">
      <c r="A116" s="1" t="s">
        <v>219</v>
      </c>
      <c r="B116" s="1" t="s">
        <v>220</v>
      </c>
      <c r="C116" s="55"/>
      <c r="D116" s="55" t="s">
        <v>24</v>
      </c>
      <c r="E116" s="74">
        <v>1</v>
      </c>
      <c r="F116" s="60">
        <f t="shared" si="2"/>
        <v>0</v>
      </c>
    </row>
    <row r="117" spans="1:6" ht="12.75">
      <c r="A117" s="41" t="s">
        <v>221</v>
      </c>
      <c r="B117" s="41" t="s">
        <v>222</v>
      </c>
      <c r="C117" s="60"/>
      <c r="D117" s="60" t="s">
        <v>24</v>
      </c>
      <c r="E117" s="74">
        <v>1</v>
      </c>
      <c r="F117" s="60">
        <f t="shared" si="2"/>
        <v>0</v>
      </c>
    </row>
    <row r="118" spans="1:6" ht="12.75">
      <c r="A118" s="1" t="s">
        <v>223</v>
      </c>
      <c r="B118" s="1" t="s">
        <v>224</v>
      </c>
      <c r="C118" s="55"/>
      <c r="D118" s="55" t="s">
        <v>24</v>
      </c>
      <c r="E118" s="74">
        <v>1</v>
      </c>
      <c r="F118" s="60">
        <f t="shared" si="2"/>
        <v>0</v>
      </c>
    </row>
    <row r="119" spans="1:6" ht="12.75">
      <c r="A119" s="1" t="s">
        <v>225</v>
      </c>
      <c r="B119" s="1" t="s">
        <v>226</v>
      </c>
      <c r="C119" s="55"/>
      <c r="D119" s="55" t="s">
        <v>24</v>
      </c>
      <c r="E119" s="74">
        <v>1</v>
      </c>
      <c r="F119" s="60">
        <f t="shared" si="2"/>
        <v>0</v>
      </c>
    </row>
    <row r="120" spans="1:6" ht="12.75">
      <c r="A120" s="1" t="s">
        <v>227</v>
      </c>
      <c r="B120" s="1" t="s">
        <v>228</v>
      </c>
      <c r="C120" s="55"/>
      <c r="D120" s="55" t="s">
        <v>24</v>
      </c>
      <c r="E120" s="74">
        <v>1</v>
      </c>
      <c r="F120" s="60">
        <f t="shared" si="2"/>
        <v>0</v>
      </c>
    </row>
    <row r="121" spans="1:6" ht="12.75">
      <c r="A121" s="1" t="s">
        <v>229</v>
      </c>
      <c r="B121" s="1" t="s">
        <v>230</v>
      </c>
      <c r="C121" s="55"/>
      <c r="D121" s="55" t="s">
        <v>24</v>
      </c>
      <c r="E121" s="74">
        <v>1</v>
      </c>
      <c r="F121" s="60">
        <f t="shared" si="2"/>
        <v>0</v>
      </c>
    </row>
    <row r="122" spans="1:6" ht="12.75">
      <c r="A122" s="62" t="s">
        <v>231</v>
      </c>
      <c r="B122" s="62" t="s">
        <v>232</v>
      </c>
      <c r="C122" s="63"/>
      <c r="D122" s="63" t="s">
        <v>24</v>
      </c>
      <c r="E122" s="76">
        <v>3</v>
      </c>
      <c r="F122" s="64">
        <f t="shared" si="2"/>
        <v>0</v>
      </c>
    </row>
    <row r="123" spans="1:6" ht="12.75">
      <c r="A123" s="58" t="s">
        <v>22</v>
      </c>
      <c r="B123" s="54"/>
      <c r="C123" s="65"/>
      <c r="D123" s="65"/>
      <c r="E123" s="65"/>
      <c r="F123" s="71">
        <f>SUM(F97:F122)</f>
        <v>0</v>
      </c>
    </row>
    <row r="124" spans="1:6" ht="12.75">
      <c r="A124" s="41"/>
      <c r="B124" s="41"/>
      <c r="C124" s="2"/>
      <c r="D124" s="2"/>
      <c r="E124" s="2"/>
      <c r="F124" s="2"/>
    </row>
    <row r="125" spans="1:6" ht="12.75">
      <c r="A125" s="41" t="s">
        <v>180</v>
      </c>
      <c r="B125" s="41"/>
      <c r="C125" s="2"/>
      <c r="D125" s="2"/>
      <c r="E125" s="2"/>
      <c r="F125" s="2"/>
    </row>
    <row r="136" spans="1:6" ht="12.75">
      <c r="A136" s="54" t="s">
        <v>181</v>
      </c>
      <c r="B136" s="58"/>
      <c r="C136" s="2"/>
      <c r="D136" s="2"/>
      <c r="E136" s="2"/>
      <c r="F136" s="2"/>
    </row>
    <row r="137" spans="1:6" ht="12.75">
      <c r="A137" s="41" t="s">
        <v>180</v>
      </c>
      <c r="B137" s="41"/>
      <c r="C137" s="2"/>
      <c r="D137" s="2"/>
      <c r="E137" s="2"/>
      <c r="F137" s="2"/>
    </row>
    <row r="138" spans="1:6" ht="12.75">
      <c r="A138" s="1" t="s">
        <v>33</v>
      </c>
      <c r="B138" s="41"/>
      <c r="C138" s="2"/>
      <c r="D138" s="2"/>
      <c r="E138" s="2"/>
      <c r="F138" s="2"/>
    </row>
    <row r="139" spans="1:6" ht="12.75">
      <c r="A139" s="41" t="s">
        <v>180</v>
      </c>
      <c r="B139" s="41"/>
      <c r="C139" s="2"/>
      <c r="D139" s="2"/>
      <c r="E139" s="2"/>
      <c r="F139" s="2"/>
    </row>
    <row r="140" spans="1:6" ht="12.75">
      <c r="A140" s="1" t="s">
        <v>47</v>
      </c>
      <c r="B140" s="1" t="s">
        <v>49</v>
      </c>
      <c r="C140" s="59" t="s">
        <v>30</v>
      </c>
      <c r="D140" s="59" t="s">
        <v>34</v>
      </c>
      <c r="E140" s="59" t="s">
        <v>31</v>
      </c>
      <c r="F140" s="59" t="s">
        <v>32</v>
      </c>
    </row>
    <row r="141" spans="1:6" ht="12.75">
      <c r="A141" s="48"/>
      <c r="B141" s="41"/>
      <c r="C141" s="77"/>
      <c r="D141" s="77"/>
      <c r="E141" s="77"/>
      <c r="F141" s="77"/>
    </row>
    <row r="142" spans="1:6" ht="12.75">
      <c r="A142" s="41" t="s">
        <v>26</v>
      </c>
      <c r="B142" s="41" t="s">
        <v>233</v>
      </c>
      <c r="C142" s="42"/>
      <c r="D142" s="60" t="s">
        <v>27</v>
      </c>
      <c r="E142" s="42">
        <v>1</v>
      </c>
      <c r="F142" s="60">
        <f aca="true" t="shared" si="3" ref="F142:F153">SUM(C142)*E142</f>
        <v>0</v>
      </c>
    </row>
    <row r="143" spans="1:6" ht="12.75">
      <c r="A143" s="43" t="s">
        <v>234</v>
      </c>
      <c r="B143" s="43" t="s">
        <v>235</v>
      </c>
      <c r="C143" s="61"/>
      <c r="D143" s="61" t="s">
        <v>24</v>
      </c>
      <c r="E143" s="61">
        <v>1</v>
      </c>
      <c r="F143" s="60">
        <f t="shared" si="3"/>
        <v>0</v>
      </c>
    </row>
    <row r="144" spans="1:6" ht="12.75">
      <c r="A144" s="43" t="s">
        <v>236</v>
      </c>
      <c r="B144" s="43" t="s">
        <v>237</v>
      </c>
      <c r="C144" s="61"/>
      <c r="D144" s="61" t="s">
        <v>24</v>
      </c>
      <c r="E144" s="61">
        <v>2</v>
      </c>
      <c r="F144" s="60">
        <f t="shared" si="3"/>
        <v>0</v>
      </c>
    </row>
    <row r="145" spans="1:6" ht="12.75">
      <c r="A145" s="43" t="s">
        <v>238</v>
      </c>
      <c r="B145" s="43" t="s">
        <v>239</v>
      </c>
      <c r="C145" s="61"/>
      <c r="D145" s="61" t="s">
        <v>24</v>
      </c>
      <c r="E145" s="61">
        <v>1</v>
      </c>
      <c r="F145" s="60">
        <f t="shared" si="3"/>
        <v>0</v>
      </c>
    </row>
    <row r="146" spans="1:6" ht="12.75">
      <c r="A146" s="43" t="s">
        <v>240</v>
      </c>
      <c r="B146" s="43" t="s">
        <v>241</v>
      </c>
      <c r="C146" s="61"/>
      <c r="D146" s="61" t="s">
        <v>24</v>
      </c>
      <c r="E146" s="61">
        <v>1</v>
      </c>
      <c r="F146" s="60">
        <f t="shared" si="3"/>
        <v>0</v>
      </c>
    </row>
    <row r="147" spans="1:6" ht="12.75">
      <c r="A147" s="43" t="s">
        <v>242</v>
      </c>
      <c r="B147" s="43" t="s">
        <v>243</v>
      </c>
      <c r="C147" s="61"/>
      <c r="D147" s="61" t="s">
        <v>24</v>
      </c>
      <c r="E147" s="61">
        <v>1</v>
      </c>
      <c r="F147" s="60">
        <f t="shared" si="3"/>
        <v>0</v>
      </c>
    </row>
    <row r="148" spans="1:6" ht="12.75">
      <c r="A148" s="43" t="s">
        <v>244</v>
      </c>
      <c r="B148" s="43" t="s">
        <v>245</v>
      </c>
      <c r="C148" s="61"/>
      <c r="D148" s="61" t="s">
        <v>24</v>
      </c>
      <c r="E148" s="61">
        <v>1</v>
      </c>
      <c r="F148" s="60">
        <f t="shared" si="3"/>
        <v>0</v>
      </c>
    </row>
    <row r="149" spans="1:6" ht="12.75">
      <c r="A149" s="43" t="s">
        <v>246</v>
      </c>
      <c r="B149" s="43" t="s">
        <v>247</v>
      </c>
      <c r="C149" s="61"/>
      <c r="D149" s="61" t="s">
        <v>24</v>
      </c>
      <c r="E149" s="61">
        <v>1</v>
      </c>
      <c r="F149" s="60">
        <f t="shared" si="3"/>
        <v>0</v>
      </c>
    </row>
    <row r="150" spans="1:6" ht="12.75">
      <c r="A150" s="43" t="s">
        <v>248</v>
      </c>
      <c r="B150" s="43" t="s">
        <v>249</v>
      </c>
      <c r="C150" s="61"/>
      <c r="D150" s="61" t="s">
        <v>24</v>
      </c>
      <c r="E150" s="61">
        <v>1</v>
      </c>
      <c r="F150" s="60">
        <f t="shared" si="3"/>
        <v>0</v>
      </c>
    </row>
    <row r="151" spans="1:6" ht="12.75">
      <c r="A151" s="1" t="s">
        <v>250</v>
      </c>
      <c r="B151" s="1" t="s">
        <v>251</v>
      </c>
      <c r="C151" s="55"/>
      <c r="D151" s="61" t="s">
        <v>24</v>
      </c>
      <c r="E151" s="55">
        <v>7</v>
      </c>
      <c r="F151" s="60">
        <f t="shared" si="3"/>
        <v>0</v>
      </c>
    </row>
    <row r="152" spans="1:6" ht="12.75">
      <c r="A152" s="43" t="s">
        <v>252</v>
      </c>
      <c r="B152" s="43" t="s">
        <v>253</v>
      </c>
      <c r="C152" s="61"/>
      <c r="D152" s="61" t="s">
        <v>24</v>
      </c>
      <c r="E152" s="61">
        <v>8</v>
      </c>
      <c r="F152" s="60">
        <f t="shared" si="3"/>
        <v>0</v>
      </c>
    </row>
    <row r="153" spans="1:6" ht="12.75">
      <c r="A153" s="43" t="s">
        <v>254</v>
      </c>
      <c r="B153" s="43" t="s">
        <v>255</v>
      </c>
      <c r="C153" s="61"/>
      <c r="D153" s="61" t="s">
        <v>24</v>
      </c>
      <c r="E153" s="61">
        <v>8</v>
      </c>
      <c r="F153" s="60">
        <f t="shared" si="3"/>
        <v>0</v>
      </c>
    </row>
    <row r="154" spans="1:6" ht="12.75">
      <c r="A154" s="1" t="s">
        <v>256</v>
      </c>
      <c r="B154" s="1" t="s">
        <v>257</v>
      </c>
      <c r="C154" s="55"/>
      <c r="D154" s="61" t="s">
        <v>24</v>
      </c>
      <c r="E154" s="55">
        <v>3</v>
      </c>
      <c r="F154" s="60">
        <f>SUM(C154)*E154</f>
        <v>0</v>
      </c>
    </row>
    <row r="155" spans="1:6" ht="12.75">
      <c r="A155" s="43" t="s">
        <v>258</v>
      </c>
      <c r="B155" s="43" t="s">
        <v>259</v>
      </c>
      <c r="C155" s="61"/>
      <c r="D155" s="61" t="s">
        <v>24</v>
      </c>
      <c r="E155" s="61">
        <v>1</v>
      </c>
      <c r="F155" s="60">
        <f>SUM(C155)*E155</f>
        <v>0</v>
      </c>
    </row>
    <row r="156" spans="1:6" ht="12.75">
      <c r="A156" s="43" t="s">
        <v>260</v>
      </c>
      <c r="B156" s="43" t="s">
        <v>261</v>
      </c>
      <c r="C156" s="61"/>
      <c r="D156" s="61" t="s">
        <v>24</v>
      </c>
      <c r="E156" s="61">
        <v>1</v>
      </c>
      <c r="F156" s="60">
        <f>SUM(C156)*E156</f>
        <v>0</v>
      </c>
    </row>
    <row r="157" spans="1:6" ht="12.75">
      <c r="A157" s="69" t="s">
        <v>262</v>
      </c>
      <c r="B157" s="69" t="s">
        <v>263</v>
      </c>
      <c r="C157" s="70"/>
      <c r="D157" s="70" t="s">
        <v>24</v>
      </c>
      <c r="E157" s="70">
        <v>1</v>
      </c>
      <c r="F157" s="64">
        <f>SUM(C157)*E157</f>
        <v>0</v>
      </c>
    </row>
    <row r="158" spans="1:6" ht="12.75">
      <c r="A158" s="58" t="s">
        <v>22</v>
      </c>
      <c r="B158" s="50"/>
      <c r="C158" s="50"/>
      <c r="D158" s="50"/>
      <c r="E158" s="50"/>
      <c r="F158" s="78">
        <f>SUM(F142:F157)</f>
        <v>0</v>
      </c>
    </row>
    <row r="159" spans="1:6" ht="12.75">
      <c r="A159" s="41"/>
      <c r="B159" s="41"/>
      <c r="C159" s="2"/>
      <c r="D159" s="2"/>
      <c r="E159" s="2"/>
      <c r="F159" s="2"/>
    </row>
    <row r="160" spans="1:6" ht="12.75">
      <c r="A160" s="41"/>
      <c r="B160" s="41"/>
      <c r="C160" s="2"/>
      <c r="D160" s="2"/>
      <c r="E160" s="2"/>
      <c r="F160" s="2"/>
    </row>
    <row r="161" spans="1:6" ht="12.75">
      <c r="A161" s="41"/>
      <c r="B161" s="41"/>
      <c r="C161" s="2"/>
      <c r="D161" s="2"/>
      <c r="E161" s="2"/>
      <c r="F161" s="2"/>
    </row>
    <row r="162" spans="1:6" ht="12.75">
      <c r="A162" s="41"/>
      <c r="B162" s="41"/>
      <c r="C162" s="2"/>
      <c r="D162" s="2"/>
      <c r="E162" s="2"/>
      <c r="F162" s="2"/>
    </row>
    <row r="163" spans="1:6" ht="12.75">
      <c r="A163" s="41"/>
      <c r="B163" s="41"/>
      <c r="C163" s="2"/>
      <c r="D163" s="2"/>
      <c r="E163" s="2"/>
      <c r="F163" s="2"/>
    </row>
    <row r="164" spans="1:6" ht="12.75">
      <c r="A164" s="41"/>
      <c r="B164" s="41"/>
      <c r="C164" s="2"/>
      <c r="D164" s="2"/>
      <c r="E164" s="2"/>
      <c r="F164" s="2"/>
    </row>
    <row r="485" spans="1:7" ht="12.75">
      <c r="A485" s="40"/>
      <c r="B485" s="40"/>
      <c r="C485" s="40"/>
      <c r="D485" s="40"/>
      <c r="E485" s="40"/>
      <c r="F485" s="40"/>
      <c r="G485" s="40"/>
    </row>
    <row r="486" spans="1:6" ht="12.75">
      <c r="A486" s="40"/>
      <c r="B486" s="40"/>
      <c r="C486" s="40"/>
      <c r="D486" s="40"/>
      <c r="E486" s="40"/>
      <c r="F486" s="40"/>
    </row>
    <row r="487" spans="1:6" ht="12.75">
      <c r="A487" s="40"/>
      <c r="B487" s="40"/>
      <c r="C487" s="40"/>
      <c r="D487" s="40"/>
      <c r="E487" s="40"/>
      <c r="F487" s="40"/>
    </row>
    <row r="488" spans="1:6" ht="12.75">
      <c r="A488" s="40"/>
      <c r="B488" s="40"/>
      <c r="C488" s="40"/>
      <c r="D488" s="40"/>
      <c r="E488" s="40"/>
      <c r="F488" s="40"/>
    </row>
    <row r="489" spans="1:6" ht="12.75">
      <c r="A489" s="40"/>
      <c r="B489" s="40"/>
      <c r="C489" s="40"/>
      <c r="D489" s="40"/>
      <c r="E489" s="40"/>
      <c r="F489" s="40"/>
    </row>
    <row r="490" spans="1:6" ht="12.75">
      <c r="A490" s="40"/>
      <c r="B490" s="40"/>
      <c r="C490" s="40"/>
      <c r="D490" s="40"/>
      <c r="E490" s="40"/>
      <c r="F490" s="40"/>
    </row>
    <row r="491" spans="1:6" ht="12.75">
      <c r="A491" s="40"/>
      <c r="B491" s="40"/>
      <c r="C491" s="40"/>
      <c r="D491" s="40"/>
      <c r="E491" s="40"/>
      <c r="F491" s="40"/>
    </row>
    <row r="492" spans="1:6" ht="12.75">
      <c r="A492" s="40"/>
      <c r="B492" s="40"/>
      <c r="C492" s="40"/>
      <c r="D492" s="40"/>
      <c r="E492" s="40"/>
      <c r="F492" s="40"/>
    </row>
    <row r="493" spans="1:6" ht="12.75">
      <c r="A493" s="40"/>
      <c r="B493" s="40"/>
      <c r="C493" s="40"/>
      <c r="D493" s="40"/>
      <c r="E493" s="40"/>
      <c r="F493" s="40"/>
    </row>
    <row r="494" spans="1:6" ht="12.75">
      <c r="A494" s="40"/>
      <c r="B494" s="40"/>
      <c r="C494" s="40"/>
      <c r="D494" s="40"/>
      <c r="E494" s="40"/>
      <c r="F494" s="40"/>
    </row>
    <row r="495" spans="1:6" ht="12.75">
      <c r="A495" s="40"/>
      <c r="B495" s="40"/>
      <c r="C495" s="40"/>
      <c r="D495" s="40"/>
      <c r="E495" s="40"/>
      <c r="F495" s="40"/>
    </row>
    <row r="496" spans="1:6" ht="12.75">
      <c r="A496" s="40"/>
      <c r="B496" s="40"/>
      <c r="C496" s="40"/>
      <c r="D496" s="40"/>
      <c r="E496" s="40"/>
      <c r="F496" s="40"/>
    </row>
    <row r="497" spans="1:6" ht="12.75">
      <c r="A497" s="40"/>
      <c r="B497" s="40"/>
      <c r="C497" s="40"/>
      <c r="D497" s="40"/>
      <c r="E497" s="40"/>
      <c r="F497" s="40"/>
    </row>
    <row r="498" spans="1:6" ht="12.75">
      <c r="A498" s="40"/>
      <c r="B498" s="40"/>
      <c r="C498" s="40"/>
      <c r="D498" s="40"/>
      <c r="E498" s="40"/>
      <c r="F498" s="40"/>
    </row>
    <row r="499" spans="1:6" ht="12.75">
      <c r="A499" s="40"/>
      <c r="B499" s="40"/>
      <c r="C499" s="40"/>
      <c r="D499" s="40"/>
      <c r="E499" s="40"/>
      <c r="F499" s="40"/>
    </row>
    <row r="500" spans="1:6" ht="12.75">
      <c r="A500" s="40"/>
      <c r="B500" s="40"/>
      <c r="C500" s="40"/>
      <c r="D500" s="40"/>
      <c r="E500" s="40"/>
      <c r="F500" s="40"/>
    </row>
    <row r="501" spans="1:6" ht="12.75">
      <c r="A501" s="40"/>
      <c r="B501" s="40"/>
      <c r="C501" s="40"/>
      <c r="D501" s="40"/>
      <c r="E501" s="40"/>
      <c r="F501" s="40"/>
    </row>
    <row r="502" spans="1:6" ht="12.75">
      <c r="A502" s="40"/>
      <c r="B502" s="40"/>
      <c r="C502" s="40"/>
      <c r="D502" s="40"/>
      <c r="E502" s="40"/>
      <c r="F502" s="40"/>
    </row>
    <row r="503" spans="1:6" ht="12.75">
      <c r="A503" s="40"/>
      <c r="B503" s="40"/>
      <c r="C503" s="40"/>
      <c r="D503" s="40"/>
      <c r="E503" s="40"/>
      <c r="F503" s="40"/>
    </row>
    <row r="504" spans="1:6" ht="12.75">
      <c r="A504" s="40"/>
      <c r="B504" s="40"/>
      <c r="C504" s="40"/>
      <c r="D504" s="40"/>
      <c r="E504" s="40"/>
      <c r="F504" s="40"/>
    </row>
    <row r="505" spans="1:6" ht="12.75">
      <c r="A505" s="40"/>
      <c r="B505" s="40"/>
      <c r="C505" s="40"/>
      <c r="D505" s="40"/>
      <c r="E505" s="40"/>
      <c r="F505" s="40"/>
    </row>
  </sheetData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r:id="rId1"/>
  <headerFoot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05"/>
  <sheetViews>
    <sheetView view="pageLayout" workbookViewId="0" topLeftCell="A1"/>
  </sheetViews>
  <sheetFormatPr defaultColWidth="9.140625" defaultRowHeight="12.75"/>
  <cols>
    <col min="2" max="2" width="51.421875" style="0" customWidth="1"/>
    <col min="3" max="3" width="23.140625" style="0" bestFit="1" customWidth="1"/>
    <col min="5" max="5" width="14.28125" style="0" bestFit="1" customWidth="1"/>
    <col min="6" max="6" width="19.28125" style="0" customWidth="1"/>
  </cols>
  <sheetData>
    <row r="1" spans="1:6" ht="12.75">
      <c r="A1" s="80" t="s">
        <v>291</v>
      </c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2"/>
    </row>
    <row r="3" spans="1:6" ht="12.75">
      <c r="A3" s="1" t="s">
        <v>127</v>
      </c>
      <c r="C3" s="2"/>
      <c r="D3" s="2"/>
      <c r="E3" s="2"/>
      <c r="F3" s="2"/>
    </row>
    <row r="4" spans="1:6" ht="12.75">
      <c r="A4" s="48"/>
      <c r="B4" s="2"/>
      <c r="C4" s="2"/>
      <c r="D4" s="2"/>
      <c r="E4" s="2"/>
      <c r="F4" s="2"/>
    </row>
    <row r="5" spans="1:6" ht="12.75">
      <c r="A5" s="43" t="s">
        <v>47</v>
      </c>
      <c r="B5" s="43" t="s">
        <v>49</v>
      </c>
      <c r="C5" s="46" t="s">
        <v>30</v>
      </c>
      <c r="D5" s="46" t="s">
        <v>34</v>
      </c>
      <c r="E5" s="46" t="s">
        <v>31</v>
      </c>
      <c r="F5" s="46" t="s">
        <v>32</v>
      </c>
    </row>
    <row r="6" spans="1:6" ht="12.75">
      <c r="A6" s="2"/>
      <c r="C6" s="59"/>
      <c r="D6" s="59"/>
      <c r="E6" s="59"/>
      <c r="F6" s="59"/>
    </row>
    <row r="7" spans="1:6" ht="12.75">
      <c r="A7" s="86" t="s">
        <v>274</v>
      </c>
      <c r="B7" s="1" t="s">
        <v>268</v>
      </c>
      <c r="C7" s="60"/>
      <c r="D7" s="55" t="s">
        <v>28</v>
      </c>
      <c r="E7" s="60">
        <v>5</v>
      </c>
      <c r="F7" s="60">
        <f>SUM(E7)*C7</f>
        <v>0</v>
      </c>
    </row>
    <row r="8" spans="1:6" ht="12.75">
      <c r="A8" s="87" t="s">
        <v>272</v>
      </c>
      <c r="B8" s="1" t="s">
        <v>296</v>
      </c>
      <c r="C8" s="55"/>
      <c r="D8" s="55" t="s">
        <v>25</v>
      </c>
      <c r="E8" s="60">
        <v>1.2</v>
      </c>
      <c r="F8" s="60">
        <f>SUM(F7)*E8</f>
        <v>0</v>
      </c>
    </row>
    <row r="9" spans="1:6" ht="12.75">
      <c r="A9" s="41" t="s">
        <v>273</v>
      </c>
      <c r="B9" s="68" t="s">
        <v>269</v>
      </c>
      <c r="C9" s="82"/>
      <c r="D9" s="63" t="s">
        <v>25</v>
      </c>
      <c r="E9" s="82">
        <v>1.2</v>
      </c>
      <c r="F9" s="64">
        <f>SUM(E9)*C9</f>
        <v>0</v>
      </c>
    </row>
    <row r="10" spans="1:6" ht="12.75">
      <c r="A10" s="41"/>
      <c r="B10" s="58" t="s">
        <v>294</v>
      </c>
      <c r="C10" s="71"/>
      <c r="D10" s="65"/>
      <c r="E10" s="71"/>
      <c r="F10" s="71">
        <f>SUM(F9)</f>
        <v>0</v>
      </c>
    </row>
    <row r="11" spans="1:6" ht="12.75">
      <c r="A11" s="43"/>
      <c r="B11" s="43"/>
      <c r="C11" s="61"/>
      <c r="D11" s="55"/>
      <c r="E11" s="61"/>
      <c r="F11" s="60"/>
    </row>
    <row r="12" spans="1:6" ht="12.75">
      <c r="A12" s="41"/>
      <c r="C12" s="60"/>
      <c r="D12" s="55"/>
      <c r="E12" s="60"/>
      <c r="F12" s="60"/>
    </row>
    <row r="13" spans="1:6" ht="12.75">
      <c r="A13" s="41">
        <v>2</v>
      </c>
      <c r="B13" s="68" t="s">
        <v>270</v>
      </c>
      <c r="C13" s="64"/>
      <c r="D13" s="63" t="s">
        <v>271</v>
      </c>
      <c r="E13" s="64">
        <v>12</v>
      </c>
      <c r="F13" s="64">
        <f>SUM(E13)*C13</f>
        <v>0</v>
      </c>
    </row>
    <row r="14" spans="1:6" ht="15">
      <c r="A14" s="41"/>
      <c r="B14" s="83" t="s">
        <v>295</v>
      </c>
      <c r="C14" s="84"/>
      <c r="D14" s="85"/>
      <c r="E14" s="84"/>
      <c r="F14" s="84">
        <f>SUM(F10:F13)</f>
        <v>0</v>
      </c>
    </row>
    <row r="15" spans="1:6" ht="12.75">
      <c r="A15" s="1"/>
      <c r="B15" s="41"/>
      <c r="C15" s="55"/>
      <c r="D15" s="55"/>
      <c r="E15" s="60"/>
      <c r="F15" s="60"/>
    </row>
    <row r="16" spans="1:6" ht="12.75">
      <c r="A16" s="1"/>
      <c r="B16" s="88" t="s">
        <v>292</v>
      </c>
      <c r="C16" s="55"/>
      <c r="D16" s="55"/>
      <c r="E16" s="60"/>
      <c r="F16" s="60"/>
    </row>
    <row r="17" spans="1:6" ht="12.75">
      <c r="A17" s="1"/>
      <c r="B17" s="1" t="s">
        <v>275</v>
      </c>
      <c r="C17" s="55" t="s">
        <v>286</v>
      </c>
      <c r="D17" s="55"/>
      <c r="E17" s="61"/>
      <c r="F17" s="60"/>
    </row>
    <row r="18" spans="1:6" ht="12.75">
      <c r="A18" s="41"/>
      <c r="B18" s="41" t="s">
        <v>276</v>
      </c>
      <c r="C18" s="60" t="s">
        <v>287</v>
      </c>
      <c r="D18" s="60"/>
      <c r="E18" s="60"/>
      <c r="F18" s="60"/>
    </row>
    <row r="19" spans="1:6" ht="12.75">
      <c r="A19" s="43"/>
      <c r="B19" s="43" t="s">
        <v>277</v>
      </c>
      <c r="C19" s="61" t="s">
        <v>278</v>
      </c>
      <c r="D19" s="61"/>
      <c r="E19" s="61"/>
      <c r="F19" s="60"/>
    </row>
    <row r="20" spans="1:6" ht="12.75">
      <c r="A20" s="1"/>
      <c r="B20" s="1" t="s">
        <v>279</v>
      </c>
      <c r="C20" s="55" t="s">
        <v>280</v>
      </c>
      <c r="D20" s="55"/>
      <c r="E20" s="55"/>
      <c r="F20" s="60"/>
    </row>
    <row r="21" spans="1:6" ht="12.75">
      <c r="A21" s="1"/>
      <c r="B21" s="1" t="s">
        <v>281</v>
      </c>
      <c r="C21" s="55" t="s">
        <v>282</v>
      </c>
      <c r="D21" s="55"/>
      <c r="E21" s="55"/>
      <c r="F21" s="60"/>
    </row>
    <row r="22" spans="1:6" ht="12.75">
      <c r="A22" s="43"/>
      <c r="B22" s="43" t="s">
        <v>283</v>
      </c>
      <c r="C22" s="61" t="s">
        <v>284</v>
      </c>
      <c r="D22" s="61"/>
      <c r="E22" s="61"/>
      <c r="F22" s="60"/>
    </row>
    <row r="23" spans="1:6" ht="12.75">
      <c r="A23" s="43"/>
      <c r="B23" s="43" t="s">
        <v>285</v>
      </c>
      <c r="C23" s="61" t="s">
        <v>288</v>
      </c>
      <c r="D23" s="61"/>
      <c r="E23" s="61"/>
      <c r="F23" s="60"/>
    </row>
    <row r="24" spans="1:6" ht="12.75">
      <c r="A24" s="43"/>
      <c r="B24" s="43" t="s">
        <v>285</v>
      </c>
      <c r="C24" s="61" t="s">
        <v>289</v>
      </c>
      <c r="D24" s="61"/>
      <c r="E24" s="61"/>
      <c r="F24" s="60"/>
    </row>
    <row r="25" spans="1:6" ht="12.75">
      <c r="A25" s="43"/>
      <c r="B25" s="43" t="s">
        <v>285</v>
      </c>
      <c r="C25" s="61" t="s">
        <v>290</v>
      </c>
      <c r="D25" s="61"/>
      <c r="E25" s="61"/>
      <c r="F25" s="60"/>
    </row>
    <row r="26" spans="1:6" ht="12.75">
      <c r="A26" s="43"/>
      <c r="B26" s="89" t="s">
        <v>293</v>
      </c>
      <c r="C26" s="61"/>
      <c r="D26" s="61"/>
      <c r="E26" s="61"/>
      <c r="F26" s="60"/>
    </row>
    <row r="27" spans="1:6" ht="12.75">
      <c r="A27" s="43"/>
      <c r="B27" s="43"/>
      <c r="C27" s="61"/>
      <c r="D27" s="61"/>
      <c r="E27" s="61"/>
      <c r="F27" s="60"/>
    </row>
    <row r="28" spans="1:6" ht="12.75">
      <c r="A28" s="43"/>
      <c r="B28" s="43"/>
      <c r="C28" s="61"/>
      <c r="D28" s="61"/>
      <c r="E28" s="61"/>
      <c r="F28" s="60"/>
    </row>
    <row r="29" spans="1:6" ht="12.75">
      <c r="A29" s="43"/>
      <c r="B29" s="43"/>
      <c r="C29" s="61"/>
      <c r="D29" s="61"/>
      <c r="E29" s="61"/>
      <c r="F29" s="60"/>
    </row>
    <row r="30" spans="1:6" ht="12.75">
      <c r="A30" s="43"/>
      <c r="B30" s="43"/>
      <c r="C30" s="61"/>
      <c r="D30" s="61"/>
      <c r="E30" s="61"/>
      <c r="F30" s="60"/>
    </row>
    <row r="31" spans="1:6" ht="12.75">
      <c r="A31" s="1"/>
      <c r="B31" s="1"/>
      <c r="C31" s="55"/>
      <c r="D31" s="55"/>
      <c r="E31" s="55"/>
      <c r="F31" s="60"/>
    </row>
    <row r="32" spans="1:6" ht="12.75">
      <c r="A32" s="43"/>
      <c r="B32" s="43"/>
      <c r="C32" s="61"/>
      <c r="D32" s="61"/>
      <c r="E32" s="61"/>
      <c r="F32" s="60"/>
    </row>
    <row r="33" spans="1:6" ht="12.75">
      <c r="A33" s="1"/>
      <c r="B33" s="1"/>
      <c r="C33" s="55"/>
      <c r="D33" s="55"/>
      <c r="E33" s="55"/>
      <c r="F33" s="60"/>
    </row>
    <row r="34" spans="1:6" ht="12.75">
      <c r="A34" s="1"/>
      <c r="B34" s="1"/>
      <c r="C34" s="55"/>
      <c r="D34" s="55"/>
      <c r="E34" s="55"/>
      <c r="F34" s="60"/>
    </row>
    <row r="35" spans="1:6" ht="12.75">
      <c r="A35" s="1"/>
      <c r="B35" s="1"/>
      <c r="C35" s="55"/>
      <c r="D35" s="55"/>
      <c r="E35" s="55"/>
      <c r="F35" s="60"/>
    </row>
    <row r="36" spans="1:6" ht="12.75">
      <c r="A36" s="58"/>
      <c r="B36" s="54"/>
      <c r="C36" s="65"/>
      <c r="D36" s="65"/>
      <c r="E36" s="66"/>
      <c r="F36" s="65"/>
    </row>
    <row r="37" spans="1:6" ht="12.75">
      <c r="A37" s="2"/>
      <c r="B37" s="2"/>
      <c r="C37" s="2"/>
      <c r="D37" s="2"/>
      <c r="E37" s="2"/>
      <c r="F37" s="2"/>
    </row>
    <row r="38" spans="1:6" ht="12.75">
      <c r="A38" s="2"/>
      <c r="B38" s="2"/>
      <c r="C38" s="2"/>
      <c r="D38" s="2"/>
      <c r="E38" s="2"/>
      <c r="F38" s="2"/>
    </row>
    <row r="39" spans="1:6" ht="12.75">
      <c r="A39" s="40"/>
      <c r="B39" s="40"/>
      <c r="C39" s="40"/>
      <c r="D39" s="40"/>
      <c r="E39" s="40"/>
      <c r="F39" s="40"/>
    </row>
    <row r="40" spans="1:6" ht="12.75">
      <c r="A40" s="40"/>
      <c r="B40" s="40"/>
      <c r="C40" s="40"/>
      <c r="D40" s="40"/>
      <c r="E40" s="40"/>
      <c r="F40" s="40"/>
    </row>
    <row r="41" spans="1:6" ht="12.75">
      <c r="A41" s="40"/>
      <c r="B41" s="40"/>
      <c r="C41" s="40"/>
      <c r="D41" s="40"/>
      <c r="E41" s="40"/>
      <c r="F41" s="40"/>
    </row>
    <row r="42" spans="1:6" ht="12.75">
      <c r="A42" s="40"/>
      <c r="B42" s="40"/>
      <c r="C42" s="40"/>
      <c r="D42" s="40"/>
      <c r="E42" s="40"/>
      <c r="F42" s="40"/>
    </row>
    <row r="43" spans="1:6" ht="12.75">
      <c r="A43" s="40"/>
      <c r="B43" s="40"/>
      <c r="C43" s="40"/>
      <c r="D43" s="40"/>
      <c r="E43" s="40"/>
      <c r="F43" s="40"/>
    </row>
    <row r="44" spans="1:6" ht="12.75">
      <c r="A44" s="40"/>
      <c r="B44" s="40"/>
      <c r="C44" s="40"/>
      <c r="D44" s="40"/>
      <c r="E44" s="40"/>
      <c r="F44" s="40"/>
    </row>
    <row r="45" spans="1:6" ht="12.75">
      <c r="A45" s="40"/>
      <c r="B45" s="40"/>
      <c r="C45" s="40"/>
      <c r="D45" s="40"/>
      <c r="E45" s="40"/>
      <c r="F45" s="40"/>
    </row>
    <row r="46" spans="1:6" ht="12.75">
      <c r="A46" s="67"/>
      <c r="B46" s="2"/>
      <c r="C46" s="2"/>
      <c r="D46" s="2"/>
      <c r="E46" s="2"/>
      <c r="F46" s="2"/>
    </row>
    <row r="47" spans="1:6" ht="12.75">
      <c r="A47" s="2"/>
      <c r="B47" s="2"/>
      <c r="C47" s="2"/>
      <c r="D47" s="2"/>
      <c r="E47" s="2"/>
      <c r="F47" s="2"/>
    </row>
    <row r="48" spans="1:6" ht="12.75">
      <c r="A48" s="1"/>
      <c r="B48" s="2"/>
      <c r="C48" s="2"/>
      <c r="D48" s="2"/>
      <c r="E48" s="2"/>
      <c r="F48" s="2"/>
    </row>
    <row r="49" spans="1:6" ht="12.75">
      <c r="A49" s="2"/>
      <c r="B49" s="2"/>
      <c r="C49" s="2"/>
      <c r="D49" s="2"/>
      <c r="E49" s="2"/>
      <c r="F49" s="2"/>
    </row>
    <row r="50" spans="1:6" ht="12.75">
      <c r="A50" s="43"/>
      <c r="B50" s="43"/>
      <c r="C50" s="46"/>
      <c r="D50" s="46"/>
      <c r="E50" s="46"/>
      <c r="F50" s="46"/>
    </row>
    <row r="51" spans="1:6" ht="12.75">
      <c r="A51" s="2"/>
      <c r="B51" s="2"/>
      <c r="C51" s="2"/>
      <c r="D51" s="2"/>
      <c r="E51" s="2"/>
      <c r="F51" s="2"/>
    </row>
    <row r="52" spans="1:6" ht="12.75">
      <c r="A52" s="41"/>
      <c r="B52" s="41"/>
      <c r="C52" s="60"/>
      <c r="D52" s="60"/>
      <c r="E52" s="60"/>
      <c r="F52" s="60"/>
    </row>
    <row r="53" spans="1:6" ht="12.75">
      <c r="A53" s="41"/>
      <c r="B53" s="41"/>
      <c r="C53" s="60"/>
      <c r="D53" s="60"/>
      <c r="E53" s="60"/>
      <c r="F53" s="60"/>
    </row>
    <row r="54" spans="1:6" ht="12.75">
      <c r="A54" s="43"/>
      <c r="B54" s="43"/>
      <c r="C54" s="60"/>
      <c r="D54" s="61"/>
      <c r="E54" s="60"/>
      <c r="F54" s="60"/>
    </row>
    <row r="55" spans="1:6" ht="12.75">
      <c r="A55" s="43"/>
      <c r="B55" s="43"/>
      <c r="C55" s="60"/>
      <c r="D55" s="61"/>
      <c r="E55" s="61"/>
      <c r="F55" s="60"/>
    </row>
    <row r="56" spans="1:6" ht="12.75">
      <c r="A56" s="43"/>
      <c r="B56" s="43"/>
      <c r="C56" s="61"/>
      <c r="D56" s="61"/>
      <c r="E56" s="61"/>
      <c r="F56" s="60"/>
    </row>
    <row r="57" spans="1:6" ht="12.75">
      <c r="A57" s="43"/>
      <c r="B57" s="43"/>
      <c r="C57" s="60"/>
      <c r="D57" s="61"/>
      <c r="E57" s="61"/>
      <c r="F57" s="60"/>
    </row>
    <row r="58" spans="1:6" ht="12.75">
      <c r="A58" s="43"/>
      <c r="B58" s="43"/>
      <c r="C58" s="61"/>
      <c r="D58" s="61"/>
      <c r="E58" s="60"/>
      <c r="F58" s="60"/>
    </row>
    <row r="59" spans="1:6" ht="12.75">
      <c r="A59" s="43"/>
      <c r="B59" s="43"/>
      <c r="C59" s="61"/>
      <c r="D59" s="61"/>
      <c r="E59" s="61"/>
      <c r="F59" s="60"/>
    </row>
    <row r="60" spans="1:6" ht="12.75">
      <c r="A60" s="41"/>
      <c r="B60" s="41"/>
      <c r="C60" s="60"/>
      <c r="D60" s="60"/>
      <c r="E60" s="60"/>
      <c r="F60" s="60"/>
    </row>
    <row r="61" spans="1:6" ht="12.75">
      <c r="A61" s="41"/>
      <c r="B61" s="43"/>
      <c r="C61" s="60"/>
      <c r="D61" s="61"/>
      <c r="E61" s="60"/>
      <c r="F61" s="60"/>
    </row>
    <row r="62" spans="1:6" ht="12.75">
      <c r="A62" s="41"/>
      <c r="B62" s="43"/>
      <c r="C62" s="61"/>
      <c r="D62" s="61"/>
      <c r="E62" s="61"/>
      <c r="F62" s="60"/>
    </row>
    <row r="63" spans="1:6" ht="12.75">
      <c r="A63" s="43"/>
      <c r="B63" s="43"/>
      <c r="C63" s="60"/>
      <c r="D63" s="61"/>
      <c r="E63" s="61"/>
      <c r="F63" s="60"/>
    </row>
    <row r="64" spans="1:6" ht="12.75">
      <c r="A64" s="43"/>
      <c r="B64" s="43"/>
      <c r="C64" s="61"/>
      <c r="D64" s="61"/>
      <c r="E64" s="60"/>
      <c r="F64" s="60"/>
    </row>
    <row r="65" spans="1:6" ht="12.75">
      <c r="A65" s="43"/>
      <c r="B65" s="43"/>
      <c r="C65" s="60"/>
      <c r="D65" s="61"/>
      <c r="E65" s="60"/>
      <c r="F65" s="60"/>
    </row>
    <row r="66" spans="1:6" ht="12.75">
      <c r="A66" s="43"/>
      <c r="B66" s="43"/>
      <c r="C66" s="60"/>
      <c r="D66" s="61"/>
      <c r="E66" s="60"/>
      <c r="F66" s="60"/>
    </row>
    <row r="67" spans="1:6" ht="12.75">
      <c r="A67" s="43"/>
      <c r="B67" s="43"/>
      <c r="C67" s="60"/>
      <c r="D67" s="61"/>
      <c r="E67" s="60"/>
      <c r="F67" s="60"/>
    </row>
    <row r="68" spans="1:6" ht="12.75">
      <c r="A68" s="43"/>
      <c r="B68" s="43"/>
      <c r="C68" s="61"/>
      <c r="D68" s="61"/>
      <c r="E68" s="61"/>
      <c r="F68" s="60"/>
    </row>
    <row r="69" spans="1:6" ht="12.75">
      <c r="A69" s="43"/>
      <c r="B69" s="43"/>
      <c r="C69" s="61"/>
      <c r="D69" s="61"/>
      <c r="E69" s="60"/>
      <c r="F69" s="60"/>
    </row>
    <row r="70" spans="1:6" ht="12.75">
      <c r="A70" s="43"/>
      <c r="B70" s="43"/>
      <c r="C70" s="61"/>
      <c r="D70" s="61"/>
      <c r="E70" s="61"/>
      <c r="F70" s="60"/>
    </row>
    <row r="71" spans="1:6" ht="12.75">
      <c r="A71" s="43"/>
      <c r="B71" s="43"/>
      <c r="C71" s="61"/>
      <c r="D71" s="61"/>
      <c r="E71" s="61"/>
      <c r="F71" s="60"/>
    </row>
    <row r="72" spans="1:6" ht="12.75">
      <c r="A72" s="43"/>
      <c r="B72" s="43"/>
      <c r="C72" s="61"/>
      <c r="D72" s="61"/>
      <c r="E72" s="60"/>
      <c r="F72" s="60"/>
    </row>
    <row r="73" spans="1:6" ht="12.75">
      <c r="A73" s="43"/>
      <c r="B73" s="43"/>
      <c r="C73" s="61"/>
      <c r="D73" s="61"/>
      <c r="E73" s="61"/>
      <c r="F73" s="60"/>
    </row>
    <row r="74" spans="1:6" ht="12.75">
      <c r="A74" s="41"/>
      <c r="B74" s="43"/>
      <c r="C74" s="61"/>
      <c r="D74" s="61"/>
      <c r="E74" s="60"/>
      <c r="F74" s="60"/>
    </row>
    <row r="75" spans="1:6" ht="12.75">
      <c r="A75" s="43"/>
      <c r="B75" s="43"/>
      <c r="C75" s="61"/>
      <c r="D75" s="61"/>
      <c r="E75" s="60"/>
      <c r="F75" s="60"/>
    </row>
    <row r="76" spans="1:6" ht="12.75">
      <c r="A76" s="43"/>
      <c r="B76" s="43"/>
      <c r="C76" s="61"/>
      <c r="D76" s="61"/>
      <c r="E76" s="60"/>
      <c r="F76" s="60"/>
    </row>
    <row r="77" spans="1:6" ht="12.75">
      <c r="A77" s="43"/>
      <c r="B77" s="43"/>
      <c r="C77" s="61"/>
      <c r="D77" s="61"/>
      <c r="E77" s="61"/>
      <c r="F77" s="60"/>
    </row>
    <row r="78" spans="1:6" ht="12.75">
      <c r="A78" s="43"/>
      <c r="B78" s="43"/>
      <c r="C78" s="61"/>
      <c r="D78" s="61"/>
      <c r="E78" s="61"/>
      <c r="F78" s="60"/>
    </row>
    <row r="79" spans="1:6" ht="12.75">
      <c r="A79" s="43"/>
      <c r="B79" s="43"/>
      <c r="C79" s="60"/>
      <c r="D79" s="61"/>
      <c r="E79" s="60"/>
      <c r="F79" s="60"/>
    </row>
    <row r="80" spans="1:6" ht="12.75">
      <c r="A80" s="43"/>
      <c r="B80" s="43"/>
      <c r="C80" s="61"/>
      <c r="D80" s="61"/>
      <c r="E80" s="61"/>
      <c r="F80" s="60"/>
    </row>
    <row r="81" spans="1:6" ht="12.75">
      <c r="A81" s="43"/>
      <c r="B81" s="43"/>
      <c r="C81" s="61"/>
      <c r="D81" s="61"/>
      <c r="E81" s="61"/>
      <c r="F81" s="60"/>
    </row>
    <row r="82" spans="1:6" ht="12.75">
      <c r="A82" s="43"/>
      <c r="B82" s="43"/>
      <c r="C82" s="61"/>
      <c r="D82" s="61"/>
      <c r="E82" s="60"/>
      <c r="F82" s="60"/>
    </row>
    <row r="83" spans="1:6" ht="12.75">
      <c r="A83" s="43"/>
      <c r="B83" s="43"/>
      <c r="C83" s="60"/>
      <c r="D83" s="61"/>
      <c r="E83" s="60"/>
      <c r="F83" s="60"/>
    </row>
    <row r="84" spans="1:6" ht="12.75">
      <c r="A84" s="41"/>
      <c r="B84" s="43"/>
      <c r="C84" s="60"/>
      <c r="D84" s="61"/>
      <c r="E84" s="61"/>
      <c r="F84" s="60"/>
    </row>
    <row r="85" spans="1:6" ht="12.75">
      <c r="A85" s="43"/>
      <c r="B85" s="43"/>
      <c r="C85" s="60"/>
      <c r="D85" s="61"/>
      <c r="E85" s="60"/>
      <c r="F85" s="60"/>
    </row>
    <row r="86" spans="1:6" ht="12.75">
      <c r="A86" s="41"/>
      <c r="B86" s="41"/>
      <c r="C86" s="60"/>
      <c r="D86" s="60"/>
      <c r="E86" s="60"/>
      <c r="F86" s="60"/>
    </row>
    <row r="87" spans="1:6" ht="12.75">
      <c r="A87" s="41"/>
      <c r="B87" s="41"/>
      <c r="C87" s="60"/>
      <c r="D87" s="60"/>
      <c r="E87" s="60"/>
      <c r="F87" s="60"/>
    </row>
    <row r="88" spans="1:6" ht="12.75">
      <c r="A88" s="43"/>
      <c r="B88" s="43"/>
      <c r="C88" s="60"/>
      <c r="D88" s="61"/>
      <c r="E88" s="61"/>
      <c r="F88" s="60"/>
    </row>
    <row r="89" spans="1:6" ht="12.75">
      <c r="A89" s="41"/>
      <c r="B89" s="43"/>
      <c r="C89" s="60"/>
      <c r="D89" s="61"/>
      <c r="E89" s="60"/>
      <c r="F89" s="60"/>
    </row>
    <row r="90" spans="1:6" ht="12.75">
      <c r="A90" s="54"/>
      <c r="B90" s="58"/>
      <c r="C90" s="71"/>
      <c r="D90" s="71"/>
      <c r="E90" s="71"/>
      <c r="F90" s="72"/>
    </row>
    <row r="91" spans="1:6" ht="12.75">
      <c r="A91" s="49"/>
      <c r="B91" s="41"/>
      <c r="C91" s="1"/>
      <c r="D91" s="1"/>
      <c r="E91" s="1"/>
      <c r="F91" s="44"/>
    </row>
    <row r="92" spans="1:6" ht="12.75">
      <c r="A92" s="43"/>
      <c r="B92" s="43"/>
      <c r="C92" s="43"/>
      <c r="D92" s="1"/>
      <c r="E92" s="43"/>
      <c r="F92" s="45"/>
    </row>
    <row r="93" spans="1:6" ht="12.75">
      <c r="A93" s="1"/>
      <c r="B93" s="1"/>
      <c r="C93" s="1"/>
      <c r="D93" s="1"/>
      <c r="E93" s="1"/>
      <c r="F93" s="1"/>
    </row>
    <row r="94" spans="1:6" ht="12.75">
      <c r="A94" s="2"/>
      <c r="B94" s="2"/>
      <c r="C94" s="2"/>
      <c r="D94" s="2"/>
      <c r="E94" s="2"/>
      <c r="F94" s="2"/>
    </row>
    <row r="95" spans="1:6" ht="12.75">
      <c r="A95" s="43"/>
      <c r="B95" s="43"/>
      <c r="C95" s="46"/>
      <c r="D95" s="46"/>
      <c r="E95" s="46"/>
      <c r="F95" s="46"/>
    </row>
    <row r="96" spans="1:6" ht="12.75">
      <c r="A96" s="41"/>
      <c r="B96" s="41"/>
      <c r="C96" s="2"/>
      <c r="D96" s="2"/>
      <c r="E96" s="2"/>
      <c r="F96" s="2"/>
    </row>
    <row r="97" spans="1:6" ht="12.75">
      <c r="A97" s="41"/>
      <c r="B97" s="41"/>
      <c r="C97" s="60"/>
      <c r="D97" s="60"/>
      <c r="E97" s="74"/>
      <c r="F97" s="60"/>
    </row>
    <row r="98" spans="1:6" ht="12.75">
      <c r="A98" s="41"/>
      <c r="B98" s="41"/>
      <c r="C98" s="60"/>
      <c r="D98" s="60"/>
      <c r="E98" s="74"/>
      <c r="F98" s="60"/>
    </row>
    <row r="99" spans="1:6" ht="12.75">
      <c r="A99" s="41"/>
      <c r="B99" s="41"/>
      <c r="C99" s="60"/>
      <c r="D99" s="60"/>
      <c r="E99" s="74"/>
      <c r="F99" s="60"/>
    </row>
    <row r="100" spans="1:6" ht="12.75">
      <c r="A100" s="1"/>
      <c r="B100" s="1"/>
      <c r="C100" s="55"/>
      <c r="D100" s="55"/>
      <c r="E100" s="74"/>
      <c r="F100" s="60"/>
    </row>
    <row r="101" spans="1:6" ht="12.75">
      <c r="A101" s="1"/>
      <c r="B101" s="1"/>
      <c r="C101" s="55"/>
      <c r="D101" s="55"/>
      <c r="E101" s="74"/>
      <c r="F101" s="60"/>
    </row>
    <row r="102" spans="1:6" ht="12.75">
      <c r="A102" s="41"/>
      <c r="B102" s="41"/>
      <c r="C102" s="60"/>
      <c r="D102" s="60"/>
      <c r="E102" s="74"/>
      <c r="F102" s="60"/>
    </row>
    <row r="103" spans="1:6" ht="12.75">
      <c r="A103" s="43"/>
      <c r="B103" s="43"/>
      <c r="C103" s="61"/>
      <c r="D103" s="61"/>
      <c r="E103" s="75"/>
      <c r="F103" s="60"/>
    </row>
    <row r="104" spans="1:6" ht="12.75">
      <c r="A104" s="41"/>
      <c r="B104" s="41"/>
      <c r="C104" s="60"/>
      <c r="D104" s="60"/>
      <c r="E104" s="74"/>
      <c r="F104" s="60"/>
    </row>
    <row r="105" spans="1:6" ht="12.75">
      <c r="A105" s="41"/>
      <c r="B105" s="41"/>
      <c r="C105" s="60"/>
      <c r="D105" s="60"/>
      <c r="E105" s="74"/>
      <c r="F105" s="60"/>
    </row>
    <row r="106" spans="1:6" ht="12.75">
      <c r="A106" s="41"/>
      <c r="B106" s="41"/>
      <c r="C106" s="60"/>
      <c r="D106" s="60"/>
      <c r="E106" s="74"/>
      <c r="F106" s="60"/>
    </row>
    <row r="107" spans="1:6" ht="12.75">
      <c r="A107" s="41"/>
      <c r="B107" s="41"/>
      <c r="C107" s="60"/>
      <c r="D107" s="60"/>
      <c r="E107" s="74"/>
      <c r="F107" s="60"/>
    </row>
    <row r="108" spans="1:6" ht="12.75">
      <c r="A108" s="41"/>
      <c r="B108" s="41"/>
      <c r="C108" s="60"/>
      <c r="D108" s="60"/>
      <c r="E108" s="74"/>
      <c r="F108" s="60"/>
    </row>
    <row r="109" spans="1:6" ht="12.75">
      <c r="A109" s="1"/>
      <c r="B109" s="1"/>
      <c r="C109" s="55"/>
      <c r="D109" s="55"/>
      <c r="E109" s="74"/>
      <c r="F109" s="60"/>
    </row>
    <row r="110" spans="1:6" ht="12.75">
      <c r="A110" s="1"/>
      <c r="B110" s="1"/>
      <c r="C110" s="55"/>
      <c r="D110" s="55"/>
      <c r="E110" s="74"/>
      <c r="F110" s="60"/>
    </row>
    <row r="111" spans="1:6" ht="12.75">
      <c r="A111" s="1"/>
      <c r="B111" s="1"/>
      <c r="C111" s="55"/>
      <c r="D111" s="55"/>
      <c r="E111" s="74"/>
      <c r="F111" s="60"/>
    </row>
    <row r="112" spans="1:6" ht="12.75">
      <c r="A112" s="1"/>
      <c r="B112" s="1"/>
      <c r="C112" s="55"/>
      <c r="D112" s="55"/>
      <c r="E112" s="74"/>
      <c r="F112" s="60"/>
    </row>
    <row r="113" spans="1:6" ht="12.75">
      <c r="A113" s="1"/>
      <c r="B113" s="1"/>
      <c r="C113" s="55"/>
      <c r="D113" s="55"/>
      <c r="E113" s="74"/>
      <c r="F113" s="60"/>
    </row>
    <row r="114" spans="1:6" ht="12.75">
      <c r="A114" s="41"/>
      <c r="B114" s="41"/>
      <c r="C114" s="60"/>
      <c r="D114" s="60"/>
      <c r="E114" s="74"/>
      <c r="F114" s="60"/>
    </row>
    <row r="115" spans="1:6" ht="12.75">
      <c r="A115" s="1"/>
      <c r="B115" s="1"/>
      <c r="C115" s="55"/>
      <c r="D115" s="55"/>
      <c r="E115" s="74"/>
      <c r="F115" s="60"/>
    </row>
    <row r="116" spans="1:6" ht="12.75">
      <c r="A116" s="1"/>
      <c r="B116" s="1"/>
      <c r="C116" s="55"/>
      <c r="D116" s="55"/>
      <c r="E116" s="74"/>
      <c r="F116" s="60"/>
    </row>
    <row r="117" spans="1:6" ht="12.75">
      <c r="A117" s="41"/>
      <c r="B117" s="41"/>
      <c r="C117" s="60"/>
      <c r="D117" s="60"/>
      <c r="E117" s="74"/>
      <c r="F117" s="60"/>
    </row>
    <row r="118" spans="1:6" ht="12.75">
      <c r="A118" s="1"/>
      <c r="B118" s="1"/>
      <c r="C118" s="55"/>
      <c r="D118" s="55"/>
      <c r="E118" s="74"/>
      <c r="F118" s="60"/>
    </row>
    <row r="119" spans="1:6" ht="12.75">
      <c r="A119" s="1"/>
      <c r="B119" s="1"/>
      <c r="C119" s="55"/>
      <c r="D119" s="55"/>
      <c r="E119" s="74"/>
      <c r="F119" s="60"/>
    </row>
    <row r="120" spans="1:6" ht="12.75">
      <c r="A120" s="1"/>
      <c r="B120" s="1"/>
      <c r="C120" s="55"/>
      <c r="D120" s="55"/>
      <c r="E120" s="74"/>
      <c r="F120" s="60"/>
    </row>
    <row r="121" spans="1:6" ht="12.75">
      <c r="A121" s="1"/>
      <c r="B121" s="1"/>
      <c r="C121" s="55"/>
      <c r="D121" s="55"/>
      <c r="E121" s="74"/>
      <c r="F121" s="60"/>
    </row>
    <row r="122" spans="1:6" ht="12.75">
      <c r="A122" s="1"/>
      <c r="B122" s="1"/>
      <c r="C122" s="55"/>
      <c r="D122" s="55"/>
      <c r="E122" s="79"/>
      <c r="F122" s="60"/>
    </row>
    <row r="123" spans="1:6" ht="12.75">
      <c r="A123" s="58"/>
      <c r="B123" s="54"/>
      <c r="C123" s="65"/>
      <c r="D123" s="65"/>
      <c r="E123" s="65"/>
      <c r="F123" s="71"/>
    </row>
    <row r="124" spans="1:6" ht="12.75">
      <c r="A124" s="41"/>
      <c r="B124" s="41"/>
      <c r="C124" s="2"/>
      <c r="D124" s="2"/>
      <c r="E124" s="2"/>
      <c r="F124" s="2"/>
    </row>
    <row r="125" spans="1:6" ht="12.75">
      <c r="A125" s="41"/>
      <c r="B125" s="41"/>
      <c r="C125" s="2"/>
      <c r="D125" s="2"/>
      <c r="E125" s="2"/>
      <c r="F125" s="2"/>
    </row>
    <row r="126" spans="1:6" ht="12.75">
      <c r="A126" s="40"/>
      <c r="B126" s="40"/>
      <c r="C126" s="40"/>
      <c r="D126" s="40"/>
      <c r="E126" s="40"/>
      <c r="F126" s="40"/>
    </row>
    <row r="127" spans="1:6" ht="12.75">
      <c r="A127" s="40"/>
      <c r="B127" s="40"/>
      <c r="C127" s="40"/>
      <c r="D127" s="40"/>
      <c r="E127" s="40"/>
      <c r="F127" s="40"/>
    </row>
    <row r="128" spans="1:6" ht="12.75">
      <c r="A128" s="40"/>
      <c r="B128" s="40"/>
      <c r="C128" s="40"/>
      <c r="D128" s="40"/>
      <c r="E128" s="40"/>
      <c r="F128" s="40"/>
    </row>
    <row r="129" spans="1:6" ht="12.75">
      <c r="A129" s="40"/>
      <c r="B129" s="40"/>
      <c r="C129" s="40"/>
      <c r="D129" s="40"/>
      <c r="E129" s="40"/>
      <c r="F129" s="40"/>
    </row>
    <row r="130" spans="1:6" ht="12.75">
      <c r="A130" s="40"/>
      <c r="B130" s="40"/>
      <c r="C130" s="40"/>
      <c r="D130" s="40"/>
      <c r="E130" s="40"/>
      <c r="F130" s="40"/>
    </row>
    <row r="131" spans="1:6" ht="12.75">
      <c r="A131" s="40"/>
      <c r="B131" s="40"/>
      <c r="C131" s="40"/>
      <c r="D131" s="40"/>
      <c r="E131" s="40"/>
      <c r="F131" s="40"/>
    </row>
    <row r="132" spans="1:6" ht="12.75">
      <c r="A132" s="40"/>
      <c r="B132" s="40"/>
      <c r="C132" s="40"/>
      <c r="D132" s="40"/>
      <c r="E132" s="40"/>
      <c r="F132" s="40"/>
    </row>
    <row r="133" spans="1:6" ht="12.75">
      <c r="A133" s="40"/>
      <c r="B133" s="40"/>
      <c r="C133" s="40"/>
      <c r="D133" s="40"/>
      <c r="E133" s="40"/>
      <c r="F133" s="40"/>
    </row>
    <row r="134" spans="1:6" ht="12.75">
      <c r="A134" s="40"/>
      <c r="B134" s="40"/>
      <c r="C134" s="40"/>
      <c r="D134" s="40"/>
      <c r="E134" s="40"/>
      <c r="F134" s="40"/>
    </row>
    <row r="135" spans="1:6" ht="12.75">
      <c r="A135" s="40"/>
      <c r="B135" s="40"/>
      <c r="C135" s="40"/>
      <c r="D135" s="40"/>
      <c r="E135" s="40"/>
      <c r="F135" s="40"/>
    </row>
    <row r="136" spans="1:6" ht="12.75">
      <c r="A136" s="54"/>
      <c r="B136" s="58"/>
      <c r="C136" s="2"/>
      <c r="D136" s="2"/>
      <c r="E136" s="2"/>
      <c r="F136" s="2"/>
    </row>
    <row r="137" spans="1:6" ht="12.75">
      <c r="A137" s="41"/>
      <c r="B137" s="41"/>
      <c r="C137" s="2"/>
      <c r="D137" s="2"/>
      <c r="E137" s="2"/>
      <c r="F137" s="2"/>
    </row>
    <row r="138" spans="1:6" ht="12.75">
      <c r="A138" s="1"/>
      <c r="B138" s="41"/>
      <c r="C138" s="2"/>
      <c r="D138" s="2"/>
      <c r="E138" s="2"/>
      <c r="F138" s="2"/>
    </row>
    <row r="139" spans="1:6" ht="12.75">
      <c r="A139" s="41"/>
      <c r="B139" s="41"/>
      <c r="C139" s="2"/>
      <c r="D139" s="2"/>
      <c r="E139" s="2"/>
      <c r="F139" s="2"/>
    </row>
    <row r="140" spans="1:6" ht="12.75">
      <c r="A140" s="1"/>
      <c r="B140" s="1"/>
      <c r="C140" s="59"/>
      <c r="D140" s="59"/>
      <c r="E140" s="59"/>
      <c r="F140" s="59"/>
    </row>
    <row r="141" spans="1:6" ht="12.75">
      <c r="A141" s="2"/>
      <c r="B141" s="41"/>
      <c r="C141" s="77"/>
      <c r="D141" s="77"/>
      <c r="E141" s="77"/>
      <c r="F141" s="77"/>
    </row>
    <row r="142" spans="1:6" ht="12.75">
      <c r="A142" s="41"/>
      <c r="B142" s="41"/>
      <c r="C142" s="42"/>
      <c r="D142" s="60"/>
      <c r="E142" s="42"/>
      <c r="F142" s="60"/>
    </row>
    <row r="143" spans="1:6" ht="12.75">
      <c r="A143" s="43"/>
      <c r="B143" s="43"/>
      <c r="C143" s="61"/>
      <c r="D143" s="61"/>
      <c r="E143" s="61"/>
      <c r="F143" s="60"/>
    </row>
    <row r="144" spans="1:6" ht="12.75">
      <c r="A144" s="43"/>
      <c r="B144" s="43"/>
      <c r="C144" s="61"/>
      <c r="D144" s="61"/>
      <c r="E144" s="61"/>
      <c r="F144" s="60"/>
    </row>
    <row r="145" spans="1:6" ht="12.75">
      <c r="A145" s="43"/>
      <c r="B145" s="43"/>
      <c r="C145" s="61"/>
      <c r="D145" s="61"/>
      <c r="E145" s="61"/>
      <c r="F145" s="60"/>
    </row>
    <row r="146" spans="1:6" ht="12.75">
      <c r="A146" s="43"/>
      <c r="B146" s="43"/>
      <c r="C146" s="61"/>
      <c r="D146" s="61"/>
      <c r="E146" s="61"/>
      <c r="F146" s="60"/>
    </row>
    <row r="147" spans="1:6" ht="12.75">
      <c r="A147" s="43"/>
      <c r="B147" s="43"/>
      <c r="C147" s="61"/>
      <c r="D147" s="61"/>
      <c r="E147" s="61"/>
      <c r="F147" s="60"/>
    </row>
    <row r="148" spans="1:6" ht="12.75">
      <c r="A148" s="43"/>
      <c r="B148" s="43"/>
      <c r="C148" s="61"/>
      <c r="D148" s="61"/>
      <c r="E148" s="61"/>
      <c r="F148" s="60"/>
    </row>
    <row r="149" spans="1:6" ht="12.75">
      <c r="A149" s="43"/>
      <c r="B149" s="43"/>
      <c r="C149" s="61"/>
      <c r="D149" s="61"/>
      <c r="E149" s="61"/>
      <c r="F149" s="60"/>
    </row>
    <row r="150" spans="1:6" ht="12.75">
      <c r="A150" s="43"/>
      <c r="B150" s="43"/>
      <c r="C150" s="61"/>
      <c r="D150" s="61"/>
      <c r="E150" s="61"/>
      <c r="F150" s="60"/>
    </row>
    <row r="151" spans="1:6" ht="12.75">
      <c r="A151" s="1"/>
      <c r="B151" s="1"/>
      <c r="C151" s="55"/>
      <c r="D151" s="61"/>
      <c r="E151" s="55"/>
      <c r="F151" s="60"/>
    </row>
    <row r="152" spans="1:6" ht="12.75">
      <c r="A152" s="43"/>
      <c r="B152" s="43"/>
      <c r="C152" s="61"/>
      <c r="D152" s="61"/>
      <c r="E152" s="61"/>
      <c r="F152" s="60"/>
    </row>
    <row r="153" spans="1:6" ht="12.75">
      <c r="A153" s="43"/>
      <c r="B153" s="43"/>
      <c r="C153" s="61"/>
      <c r="D153" s="61"/>
      <c r="E153" s="61"/>
      <c r="F153" s="60"/>
    </row>
    <row r="154" spans="1:6" ht="12.75">
      <c r="A154" s="1"/>
      <c r="B154" s="1"/>
      <c r="C154" s="55"/>
      <c r="D154" s="61"/>
      <c r="E154" s="55"/>
      <c r="F154" s="60"/>
    </row>
    <row r="155" spans="1:6" ht="12.75">
      <c r="A155" s="43"/>
      <c r="B155" s="43"/>
      <c r="C155" s="61"/>
      <c r="D155" s="61"/>
      <c r="E155" s="61"/>
      <c r="F155" s="60"/>
    </row>
    <row r="156" spans="1:6" ht="12.75">
      <c r="A156" s="43"/>
      <c r="B156" s="43"/>
      <c r="C156" s="61"/>
      <c r="D156" s="61"/>
      <c r="E156" s="61"/>
      <c r="F156" s="60"/>
    </row>
    <row r="157" spans="1:6" ht="12.75">
      <c r="A157" s="43"/>
      <c r="B157" s="43"/>
      <c r="C157" s="61"/>
      <c r="D157" s="61"/>
      <c r="E157" s="61"/>
      <c r="F157" s="60"/>
    </row>
    <row r="158" spans="1:6" ht="12.75">
      <c r="A158" s="58"/>
      <c r="B158" s="80"/>
      <c r="C158" s="80"/>
      <c r="D158" s="80"/>
      <c r="E158" s="80"/>
      <c r="F158" s="81"/>
    </row>
    <row r="159" spans="1:6" ht="12.75">
      <c r="A159" s="41"/>
      <c r="B159" s="41"/>
      <c r="C159" s="2"/>
      <c r="D159" s="2"/>
      <c r="E159" s="2"/>
      <c r="F159" s="2"/>
    </row>
    <row r="160" spans="1:6" ht="12.75">
      <c r="A160" s="41"/>
      <c r="B160" s="41"/>
      <c r="C160" s="2"/>
      <c r="D160" s="2"/>
      <c r="E160" s="2"/>
      <c r="F160" s="2"/>
    </row>
    <row r="161" spans="1:6" ht="12.75">
      <c r="A161" s="41"/>
      <c r="B161" s="41"/>
      <c r="C161" s="2"/>
      <c r="D161" s="2"/>
      <c r="E161" s="2"/>
      <c r="F161" s="2"/>
    </row>
    <row r="162" spans="1:6" ht="12.75">
      <c r="A162" s="41"/>
      <c r="B162" s="41"/>
      <c r="C162" s="2"/>
      <c r="D162" s="2"/>
      <c r="E162" s="2"/>
      <c r="F162" s="2"/>
    </row>
    <row r="163" spans="1:6" ht="12.75">
      <c r="A163" s="41"/>
      <c r="B163" s="41"/>
      <c r="C163" s="2"/>
      <c r="D163" s="2"/>
      <c r="E163" s="2"/>
      <c r="F163" s="2"/>
    </row>
    <row r="164" spans="1:6" ht="12.75">
      <c r="A164" s="41"/>
      <c r="B164" s="41"/>
      <c r="C164" s="2"/>
      <c r="D164" s="2"/>
      <c r="E164" s="2"/>
      <c r="F164" s="2"/>
    </row>
    <row r="165" spans="1:6" ht="12.75">
      <c r="A165" s="40"/>
      <c r="B165" s="40"/>
      <c r="C165" s="40"/>
      <c r="D165" s="40"/>
      <c r="E165" s="40"/>
      <c r="F165" s="40"/>
    </row>
    <row r="166" spans="1:6" ht="12.75">
      <c r="A166" s="40"/>
      <c r="B166" s="40"/>
      <c r="C166" s="40"/>
      <c r="D166" s="40"/>
      <c r="E166" s="40"/>
      <c r="F166" s="40"/>
    </row>
    <row r="167" spans="1:6" ht="12.75">
      <c r="A167" s="40"/>
      <c r="B167" s="40"/>
      <c r="C167" s="40"/>
      <c r="D167" s="40"/>
      <c r="E167" s="40"/>
      <c r="F167" s="40"/>
    </row>
    <row r="168" spans="1:6" ht="12.75">
      <c r="A168" s="40"/>
      <c r="B168" s="40"/>
      <c r="C168" s="40"/>
      <c r="D168" s="40"/>
      <c r="E168" s="40"/>
      <c r="F168" s="40"/>
    </row>
    <row r="169" spans="1:6" ht="12.75">
      <c r="A169" s="40"/>
      <c r="B169" s="40"/>
      <c r="C169" s="40"/>
      <c r="D169" s="40"/>
      <c r="E169" s="40"/>
      <c r="F169" s="40"/>
    </row>
    <row r="170" spans="1:6" ht="12.75">
      <c r="A170" s="40"/>
      <c r="B170" s="40"/>
      <c r="C170" s="40"/>
      <c r="D170" s="40"/>
      <c r="E170" s="40"/>
      <c r="F170" s="40"/>
    </row>
    <row r="171" spans="1:6" ht="12.75">
      <c r="A171" s="40"/>
      <c r="B171" s="40"/>
      <c r="C171" s="40"/>
      <c r="D171" s="40"/>
      <c r="E171" s="40"/>
      <c r="F171" s="40"/>
    </row>
    <row r="172" spans="1:6" ht="12.75">
      <c r="A172" s="40"/>
      <c r="B172" s="40"/>
      <c r="C172" s="40"/>
      <c r="D172" s="40"/>
      <c r="E172" s="40"/>
      <c r="F172" s="40"/>
    </row>
    <row r="173" spans="1:6" ht="12.75">
      <c r="A173" s="40"/>
      <c r="B173" s="40"/>
      <c r="C173" s="40"/>
      <c r="D173" s="40"/>
      <c r="E173" s="40"/>
      <c r="F173" s="40"/>
    </row>
    <row r="174" spans="1:6" ht="12.75">
      <c r="A174" s="40"/>
      <c r="B174" s="40"/>
      <c r="C174" s="40"/>
      <c r="D174" s="40"/>
      <c r="E174" s="40"/>
      <c r="F174" s="40"/>
    </row>
    <row r="175" spans="1:6" ht="12.75">
      <c r="A175" s="40"/>
      <c r="B175" s="40"/>
      <c r="C175" s="40"/>
      <c r="D175" s="40"/>
      <c r="E175" s="40"/>
      <c r="F175" s="40"/>
    </row>
    <row r="176" spans="1:6" ht="12.75">
      <c r="A176" s="40"/>
      <c r="B176" s="40"/>
      <c r="C176" s="40"/>
      <c r="D176" s="40"/>
      <c r="E176" s="40"/>
      <c r="F176" s="40"/>
    </row>
    <row r="177" spans="1:6" ht="12.75">
      <c r="A177" s="40"/>
      <c r="B177" s="40"/>
      <c r="C177" s="40"/>
      <c r="D177" s="40"/>
      <c r="E177" s="40"/>
      <c r="F177" s="40"/>
    </row>
    <row r="178" spans="1:6" ht="12.75">
      <c r="A178" s="40"/>
      <c r="B178" s="40"/>
      <c r="C178" s="40"/>
      <c r="D178" s="40"/>
      <c r="E178" s="40"/>
      <c r="F178" s="40"/>
    </row>
    <row r="179" spans="1:6" ht="12.75">
      <c r="A179" s="40"/>
      <c r="B179" s="40"/>
      <c r="C179" s="40"/>
      <c r="D179" s="40"/>
      <c r="E179" s="40"/>
      <c r="F179" s="40"/>
    </row>
    <row r="180" spans="1:6" ht="12.75">
      <c r="A180" s="40"/>
      <c r="B180" s="40"/>
      <c r="C180" s="40"/>
      <c r="D180" s="40"/>
      <c r="E180" s="40"/>
      <c r="F180" s="40"/>
    </row>
    <row r="181" spans="1:6" ht="12.75">
      <c r="A181" s="40"/>
      <c r="B181" s="40"/>
      <c r="C181" s="40"/>
      <c r="D181" s="40"/>
      <c r="E181" s="40"/>
      <c r="F181" s="40"/>
    </row>
    <row r="182" spans="1:6" ht="12.75">
      <c r="A182" s="40"/>
      <c r="B182" s="40"/>
      <c r="C182" s="40"/>
      <c r="D182" s="40"/>
      <c r="E182" s="40"/>
      <c r="F182" s="40"/>
    </row>
    <row r="183" spans="1:6" ht="12.75">
      <c r="A183" s="40"/>
      <c r="B183" s="40"/>
      <c r="C183" s="40"/>
      <c r="D183" s="40"/>
      <c r="E183" s="40"/>
      <c r="F183" s="40"/>
    </row>
    <row r="184" spans="1:6" ht="12.75">
      <c r="A184" s="40"/>
      <c r="B184" s="40"/>
      <c r="C184" s="40"/>
      <c r="D184" s="40"/>
      <c r="E184" s="40"/>
      <c r="F184" s="40"/>
    </row>
    <row r="185" spans="1:6" ht="12.75">
      <c r="A185" s="40"/>
      <c r="B185" s="40"/>
      <c r="C185" s="40"/>
      <c r="D185" s="40"/>
      <c r="E185" s="40"/>
      <c r="F185" s="40"/>
    </row>
    <row r="186" spans="1:6" ht="12.75">
      <c r="A186" s="40"/>
      <c r="B186" s="40"/>
      <c r="C186" s="40"/>
      <c r="D186" s="40"/>
      <c r="E186" s="40"/>
      <c r="F186" s="40"/>
    </row>
    <row r="187" spans="1:6" ht="12.75">
      <c r="A187" s="40"/>
      <c r="B187" s="40"/>
      <c r="C187" s="40"/>
      <c r="D187" s="40"/>
      <c r="E187" s="40"/>
      <c r="F187" s="40"/>
    </row>
    <row r="188" spans="1:6" ht="12.75">
      <c r="A188" s="40"/>
      <c r="B188" s="40"/>
      <c r="C188" s="40"/>
      <c r="D188" s="40"/>
      <c r="E188" s="40"/>
      <c r="F188" s="40"/>
    </row>
    <row r="189" spans="1:6" ht="12.75">
      <c r="A189" s="40"/>
      <c r="B189" s="40"/>
      <c r="C189" s="40"/>
      <c r="D189" s="40"/>
      <c r="E189" s="40"/>
      <c r="F189" s="40"/>
    </row>
    <row r="190" spans="1:6" ht="12.75">
      <c r="A190" s="40"/>
      <c r="B190" s="40"/>
      <c r="C190" s="40"/>
      <c r="D190" s="40"/>
      <c r="E190" s="40"/>
      <c r="F190" s="40"/>
    </row>
    <row r="191" spans="1:6" ht="12.75">
      <c r="A191" s="40"/>
      <c r="B191" s="40"/>
      <c r="C191" s="40"/>
      <c r="D191" s="40"/>
      <c r="E191" s="40"/>
      <c r="F191" s="40"/>
    </row>
    <row r="192" spans="1:6" ht="12.75">
      <c r="A192" s="40"/>
      <c r="B192" s="40"/>
      <c r="C192" s="40"/>
      <c r="D192" s="40"/>
      <c r="E192" s="40"/>
      <c r="F192" s="40"/>
    </row>
    <row r="193" spans="1:6" ht="12.75">
      <c r="A193" s="40"/>
      <c r="B193" s="40"/>
      <c r="C193" s="40"/>
      <c r="D193" s="40"/>
      <c r="E193" s="40"/>
      <c r="F193" s="40"/>
    </row>
    <row r="194" spans="1:6" ht="12.75">
      <c r="A194" s="40"/>
      <c r="B194" s="40"/>
      <c r="C194" s="40"/>
      <c r="D194" s="40"/>
      <c r="E194" s="40"/>
      <c r="F194" s="40"/>
    </row>
    <row r="195" spans="1:6" ht="12.75">
      <c r="A195" s="40"/>
      <c r="B195" s="40"/>
      <c r="C195" s="40"/>
      <c r="D195" s="40"/>
      <c r="E195" s="40"/>
      <c r="F195" s="40"/>
    </row>
    <row r="196" spans="1:6" ht="12.75">
      <c r="A196" s="40"/>
      <c r="B196" s="40"/>
      <c r="C196" s="40"/>
      <c r="D196" s="40"/>
      <c r="E196" s="40"/>
      <c r="F196" s="40"/>
    </row>
    <row r="197" spans="1:6" ht="12.75">
      <c r="A197" s="40"/>
      <c r="B197" s="40"/>
      <c r="C197" s="40"/>
      <c r="D197" s="40"/>
      <c r="E197" s="40"/>
      <c r="F197" s="40"/>
    </row>
    <row r="198" spans="1:6" ht="12.75">
      <c r="A198" s="40"/>
      <c r="B198" s="40"/>
      <c r="C198" s="40"/>
      <c r="D198" s="40"/>
      <c r="E198" s="40"/>
      <c r="F198" s="40"/>
    </row>
    <row r="199" spans="1:6" ht="12.75">
      <c r="A199" s="40"/>
      <c r="B199" s="40"/>
      <c r="C199" s="40"/>
      <c r="D199" s="40"/>
      <c r="E199" s="40"/>
      <c r="F199" s="40"/>
    </row>
    <row r="200" spans="1:6" ht="12.75">
      <c r="A200" s="40"/>
      <c r="B200" s="40"/>
      <c r="C200" s="40"/>
      <c r="D200" s="40"/>
      <c r="E200" s="40"/>
      <c r="F200" s="40"/>
    </row>
    <row r="201" spans="1:6" ht="12.75">
      <c r="A201" s="40"/>
      <c r="B201" s="40"/>
      <c r="C201" s="40"/>
      <c r="D201" s="40"/>
      <c r="E201" s="40"/>
      <c r="F201" s="40"/>
    </row>
    <row r="202" spans="1:6" ht="12.75">
      <c r="A202" s="40"/>
      <c r="B202" s="40"/>
      <c r="C202" s="40"/>
      <c r="D202" s="40"/>
      <c r="E202" s="40"/>
      <c r="F202" s="40"/>
    </row>
    <row r="203" spans="1:6" ht="12.75">
      <c r="A203" s="40"/>
      <c r="B203" s="40"/>
      <c r="C203" s="40"/>
      <c r="D203" s="40"/>
      <c r="E203" s="40"/>
      <c r="F203" s="40"/>
    </row>
    <row r="204" spans="1:6" ht="12.75">
      <c r="A204" s="40"/>
      <c r="B204" s="40"/>
      <c r="C204" s="40"/>
      <c r="D204" s="40"/>
      <c r="E204" s="40"/>
      <c r="F204" s="40"/>
    </row>
    <row r="205" spans="1:6" ht="12.75">
      <c r="A205" s="40"/>
      <c r="B205" s="40"/>
      <c r="C205" s="40"/>
      <c r="D205" s="40"/>
      <c r="E205" s="40"/>
      <c r="F205" s="40"/>
    </row>
    <row r="206" spans="1:6" ht="12.75">
      <c r="A206" s="40"/>
      <c r="B206" s="40"/>
      <c r="C206" s="40"/>
      <c r="D206" s="40"/>
      <c r="E206" s="40"/>
      <c r="F206" s="40"/>
    </row>
    <row r="207" spans="1:6" ht="12.75">
      <c r="A207" s="40"/>
      <c r="B207" s="40"/>
      <c r="C207" s="40"/>
      <c r="D207" s="40"/>
      <c r="E207" s="40"/>
      <c r="F207" s="40"/>
    </row>
    <row r="208" spans="1:6" ht="12.75">
      <c r="A208" s="40"/>
      <c r="B208" s="40"/>
      <c r="C208" s="40"/>
      <c r="D208" s="40"/>
      <c r="E208" s="40"/>
      <c r="F208" s="40"/>
    </row>
    <row r="209" spans="1:6" ht="12.75">
      <c r="A209" s="40"/>
      <c r="B209" s="40"/>
      <c r="C209" s="40"/>
      <c r="D209" s="40"/>
      <c r="E209" s="40"/>
      <c r="F209" s="40"/>
    </row>
    <row r="210" spans="1:6" ht="12.75">
      <c r="A210" s="40"/>
      <c r="B210" s="40"/>
      <c r="C210" s="40"/>
      <c r="D210" s="40"/>
      <c r="E210" s="40"/>
      <c r="F210" s="40"/>
    </row>
    <row r="211" spans="1:6" ht="12.75">
      <c r="A211" s="40"/>
      <c r="B211" s="40"/>
      <c r="C211" s="40"/>
      <c r="D211" s="40"/>
      <c r="E211" s="40"/>
      <c r="F211" s="40"/>
    </row>
    <row r="212" spans="1:6" ht="12.75">
      <c r="A212" s="40"/>
      <c r="B212" s="40"/>
      <c r="C212" s="40"/>
      <c r="D212" s="40"/>
      <c r="E212" s="40"/>
      <c r="F212" s="40"/>
    </row>
    <row r="213" spans="1:6" ht="12.75">
      <c r="A213" s="40"/>
      <c r="B213" s="40"/>
      <c r="C213" s="40"/>
      <c r="D213" s="40"/>
      <c r="E213" s="40"/>
      <c r="F213" s="40"/>
    </row>
    <row r="214" spans="1:6" ht="12.75">
      <c r="A214" s="40"/>
      <c r="B214" s="40"/>
      <c r="C214" s="40"/>
      <c r="D214" s="40"/>
      <c r="E214" s="40"/>
      <c r="F214" s="40"/>
    </row>
    <row r="215" spans="1:6" ht="12.75">
      <c r="A215" s="40"/>
      <c r="B215" s="40"/>
      <c r="C215" s="40"/>
      <c r="D215" s="40"/>
      <c r="E215" s="40"/>
      <c r="F215" s="40"/>
    </row>
    <row r="216" spans="1:6" ht="12.75">
      <c r="A216" s="40"/>
      <c r="B216" s="40"/>
      <c r="C216" s="40"/>
      <c r="D216" s="40"/>
      <c r="E216" s="40"/>
      <c r="F216" s="40"/>
    </row>
    <row r="217" spans="1:6" ht="12.75">
      <c r="A217" s="40"/>
      <c r="B217" s="40"/>
      <c r="C217" s="40"/>
      <c r="D217" s="40"/>
      <c r="E217" s="40"/>
      <c r="F217" s="40"/>
    </row>
    <row r="218" spans="1:6" ht="12.75">
      <c r="A218" s="40"/>
      <c r="B218" s="40"/>
      <c r="C218" s="40"/>
      <c r="D218" s="40"/>
      <c r="E218" s="40"/>
      <c r="F218" s="40"/>
    </row>
    <row r="219" spans="1:6" ht="12.75">
      <c r="A219" s="40"/>
      <c r="B219" s="40"/>
      <c r="C219" s="40"/>
      <c r="D219" s="40"/>
      <c r="E219" s="40"/>
      <c r="F219" s="40"/>
    </row>
    <row r="220" spans="1:6" ht="12.75">
      <c r="A220" s="40"/>
      <c r="B220" s="40"/>
      <c r="C220" s="40"/>
      <c r="D220" s="40"/>
      <c r="E220" s="40"/>
      <c r="F220" s="40"/>
    </row>
    <row r="221" spans="1:6" ht="12.75">
      <c r="A221" s="40"/>
      <c r="B221" s="40"/>
      <c r="C221" s="40"/>
      <c r="D221" s="40"/>
      <c r="E221" s="40"/>
      <c r="F221" s="40"/>
    </row>
    <row r="222" spans="1:6" ht="12.75">
      <c r="A222" s="40"/>
      <c r="B222" s="40"/>
      <c r="C222" s="40"/>
      <c r="D222" s="40"/>
      <c r="E222" s="40"/>
      <c r="F222" s="40"/>
    </row>
    <row r="223" spans="1:6" ht="12.75">
      <c r="A223" s="40"/>
      <c r="B223" s="40"/>
      <c r="C223" s="40"/>
      <c r="D223" s="40"/>
      <c r="E223" s="40"/>
      <c r="F223" s="40"/>
    </row>
    <row r="224" spans="1:6" ht="12.75">
      <c r="A224" s="40"/>
      <c r="B224" s="40"/>
      <c r="C224" s="40"/>
      <c r="D224" s="40"/>
      <c r="E224" s="40"/>
      <c r="F224" s="40"/>
    </row>
    <row r="225" spans="1:6" ht="12.75">
      <c r="A225" s="40"/>
      <c r="B225" s="40"/>
      <c r="C225" s="40"/>
      <c r="D225" s="40"/>
      <c r="E225" s="40"/>
      <c r="F225" s="40"/>
    </row>
    <row r="226" spans="1:6" ht="12.75">
      <c r="A226" s="40"/>
      <c r="B226" s="40"/>
      <c r="C226" s="40"/>
      <c r="D226" s="40"/>
      <c r="E226" s="40"/>
      <c r="F226" s="40"/>
    </row>
    <row r="227" spans="1:6" ht="12.75">
      <c r="A227" s="40"/>
      <c r="B227" s="40"/>
      <c r="C227" s="40"/>
      <c r="D227" s="40"/>
      <c r="E227" s="40"/>
      <c r="F227" s="40"/>
    </row>
    <row r="228" spans="1:6" ht="12.75">
      <c r="A228" s="40"/>
      <c r="B228" s="40"/>
      <c r="C228" s="40"/>
      <c r="D228" s="40"/>
      <c r="E228" s="40"/>
      <c r="F228" s="40"/>
    </row>
    <row r="229" spans="1:6" ht="12.75">
      <c r="A229" s="40"/>
      <c r="B229" s="40"/>
      <c r="C229" s="40"/>
      <c r="D229" s="40"/>
      <c r="E229" s="40"/>
      <c r="F229" s="40"/>
    </row>
    <row r="230" spans="1:6" ht="12.75">
      <c r="A230" s="40"/>
      <c r="B230" s="40"/>
      <c r="C230" s="40"/>
      <c r="D230" s="40"/>
      <c r="E230" s="40"/>
      <c r="F230" s="40"/>
    </row>
    <row r="231" spans="1:6" ht="12.75">
      <c r="A231" s="40"/>
      <c r="B231" s="40"/>
      <c r="C231" s="40"/>
      <c r="D231" s="40"/>
      <c r="E231" s="40"/>
      <c r="F231" s="40"/>
    </row>
    <row r="232" spans="1:6" ht="12.75">
      <c r="A232" s="40"/>
      <c r="B232" s="40"/>
      <c r="C232" s="40"/>
      <c r="D232" s="40"/>
      <c r="E232" s="40"/>
      <c r="F232" s="40"/>
    </row>
    <row r="233" spans="1:6" ht="12.75">
      <c r="A233" s="40"/>
      <c r="B233" s="40"/>
      <c r="C233" s="40"/>
      <c r="D233" s="40"/>
      <c r="E233" s="40"/>
      <c r="F233" s="40"/>
    </row>
    <row r="234" spans="1:6" ht="12.75">
      <c r="A234" s="40"/>
      <c r="B234" s="40"/>
      <c r="C234" s="40"/>
      <c r="D234" s="40"/>
      <c r="E234" s="40"/>
      <c r="F234" s="40"/>
    </row>
    <row r="235" spans="1:6" ht="12.75">
      <c r="A235" s="40"/>
      <c r="B235" s="40"/>
      <c r="C235" s="40"/>
      <c r="D235" s="40"/>
      <c r="E235" s="40"/>
      <c r="F235" s="40"/>
    </row>
    <row r="236" spans="1:6" ht="12.75">
      <c r="A236" s="40"/>
      <c r="B236" s="40"/>
      <c r="C236" s="40"/>
      <c r="D236" s="40"/>
      <c r="E236" s="40"/>
      <c r="F236" s="40"/>
    </row>
    <row r="237" spans="1:6" ht="12.75">
      <c r="A237" s="40"/>
      <c r="B237" s="40"/>
      <c r="C237" s="40"/>
      <c r="D237" s="40"/>
      <c r="E237" s="40"/>
      <c r="F237" s="40"/>
    </row>
    <row r="238" spans="1:6" ht="12.75">
      <c r="A238" s="40"/>
      <c r="B238" s="40"/>
      <c r="C238" s="40"/>
      <c r="D238" s="40"/>
      <c r="E238" s="40"/>
      <c r="F238" s="40"/>
    </row>
    <row r="239" spans="1:6" ht="12.75">
      <c r="A239" s="40"/>
      <c r="B239" s="40"/>
      <c r="C239" s="40"/>
      <c r="D239" s="40"/>
      <c r="E239" s="40"/>
      <c r="F239" s="40"/>
    </row>
    <row r="240" spans="1:6" ht="12.75">
      <c r="A240" s="40"/>
      <c r="B240" s="40"/>
      <c r="C240" s="40"/>
      <c r="D240" s="40"/>
      <c r="E240" s="40"/>
      <c r="F240" s="40"/>
    </row>
    <row r="241" spans="1:6" ht="12.75">
      <c r="A241" s="40"/>
      <c r="B241" s="40"/>
      <c r="C241" s="40"/>
      <c r="D241" s="40"/>
      <c r="E241" s="40"/>
      <c r="F241" s="40"/>
    </row>
    <row r="242" spans="1:6" ht="12.75">
      <c r="A242" s="40"/>
      <c r="B242" s="40"/>
      <c r="C242" s="40"/>
      <c r="D242" s="40"/>
      <c r="E242" s="40"/>
      <c r="F242" s="40"/>
    </row>
    <row r="243" spans="1:6" ht="12.75">
      <c r="A243" s="40"/>
      <c r="B243" s="40"/>
      <c r="C243" s="40"/>
      <c r="D243" s="40"/>
      <c r="E243" s="40"/>
      <c r="F243" s="40"/>
    </row>
    <row r="244" spans="1:6" ht="12.75">
      <c r="A244" s="40"/>
      <c r="B244" s="40"/>
      <c r="C244" s="40"/>
      <c r="D244" s="40"/>
      <c r="E244" s="40"/>
      <c r="F244" s="40"/>
    </row>
    <row r="245" spans="1:6" ht="12.75">
      <c r="A245" s="40"/>
      <c r="B245" s="40"/>
      <c r="C245" s="40"/>
      <c r="D245" s="40"/>
      <c r="E245" s="40"/>
      <c r="F245" s="40"/>
    </row>
    <row r="246" spans="1:6" ht="12.75">
      <c r="A246" s="40"/>
      <c r="B246" s="40"/>
      <c r="C246" s="40"/>
      <c r="D246" s="40"/>
      <c r="E246" s="40"/>
      <c r="F246" s="40"/>
    </row>
    <row r="247" spans="1:6" ht="12.75">
      <c r="A247" s="40"/>
      <c r="B247" s="40"/>
      <c r="C247" s="40"/>
      <c r="D247" s="40"/>
      <c r="E247" s="40"/>
      <c r="F247" s="40"/>
    </row>
    <row r="248" spans="1:6" ht="12.75">
      <c r="A248" s="40"/>
      <c r="B248" s="40"/>
      <c r="C248" s="40"/>
      <c r="D248" s="40"/>
      <c r="E248" s="40"/>
      <c r="F248" s="40"/>
    </row>
    <row r="249" spans="1:6" ht="12.75">
      <c r="A249" s="40"/>
      <c r="B249" s="40"/>
      <c r="C249" s="40"/>
      <c r="D249" s="40"/>
      <c r="E249" s="40"/>
      <c r="F249" s="40"/>
    </row>
    <row r="250" spans="1:6" ht="12.75">
      <c r="A250" s="40"/>
      <c r="B250" s="40"/>
      <c r="C250" s="40"/>
      <c r="D250" s="40"/>
      <c r="E250" s="40"/>
      <c r="F250" s="40"/>
    </row>
    <row r="251" spans="1:6" ht="12.75">
      <c r="A251" s="40"/>
      <c r="B251" s="40"/>
      <c r="C251" s="40"/>
      <c r="D251" s="40"/>
      <c r="E251" s="40"/>
      <c r="F251" s="40"/>
    </row>
    <row r="252" spans="1:6" ht="12.75">
      <c r="A252" s="40"/>
      <c r="B252" s="40"/>
      <c r="C252" s="40"/>
      <c r="D252" s="40"/>
      <c r="E252" s="40"/>
      <c r="F252" s="40"/>
    </row>
    <row r="253" spans="1:6" ht="12.75">
      <c r="A253" s="40"/>
      <c r="B253" s="40"/>
      <c r="C253" s="40"/>
      <c r="D253" s="40"/>
      <c r="E253" s="40"/>
      <c r="F253" s="40"/>
    </row>
    <row r="254" spans="1:6" ht="12.75">
      <c r="A254" s="40"/>
      <c r="B254" s="40"/>
      <c r="C254" s="40"/>
      <c r="D254" s="40"/>
      <c r="E254" s="40"/>
      <c r="F254" s="40"/>
    </row>
    <row r="255" spans="1:6" ht="12.75">
      <c r="A255" s="40"/>
      <c r="B255" s="40"/>
      <c r="C255" s="40"/>
      <c r="D255" s="40"/>
      <c r="E255" s="40"/>
      <c r="F255" s="40"/>
    </row>
    <row r="256" spans="1:6" ht="12.75">
      <c r="A256" s="40"/>
      <c r="B256" s="40"/>
      <c r="C256" s="40"/>
      <c r="D256" s="40"/>
      <c r="E256" s="40"/>
      <c r="F256" s="40"/>
    </row>
    <row r="257" spans="1:6" ht="12.75">
      <c r="A257" s="40"/>
      <c r="B257" s="40"/>
      <c r="C257" s="40"/>
      <c r="D257" s="40"/>
      <c r="E257" s="40"/>
      <c r="F257" s="40"/>
    </row>
    <row r="258" spans="1:6" ht="12.75">
      <c r="A258" s="40"/>
      <c r="B258" s="40"/>
      <c r="C258" s="40"/>
      <c r="D258" s="40"/>
      <c r="E258" s="40"/>
      <c r="F258" s="40"/>
    </row>
    <row r="259" spans="1:6" ht="12.75">
      <c r="A259" s="40"/>
      <c r="B259" s="40"/>
      <c r="C259" s="40"/>
      <c r="D259" s="40"/>
      <c r="E259" s="40"/>
      <c r="F259" s="40"/>
    </row>
    <row r="260" spans="1:6" ht="12.75">
      <c r="A260" s="40"/>
      <c r="B260" s="40"/>
      <c r="C260" s="40"/>
      <c r="D260" s="40"/>
      <c r="E260" s="40"/>
      <c r="F260" s="40"/>
    </row>
    <row r="261" spans="1:6" ht="12.75">
      <c r="A261" s="40"/>
      <c r="B261" s="40"/>
      <c r="C261" s="40"/>
      <c r="D261" s="40"/>
      <c r="E261" s="40"/>
      <c r="F261" s="40"/>
    </row>
    <row r="262" spans="1:6" ht="12.75">
      <c r="A262" s="40"/>
      <c r="B262" s="40"/>
      <c r="C262" s="40"/>
      <c r="D262" s="40"/>
      <c r="E262" s="40"/>
      <c r="F262" s="40"/>
    </row>
    <row r="263" spans="1:6" ht="12.75">
      <c r="A263" s="40"/>
      <c r="B263" s="40"/>
      <c r="C263" s="40"/>
      <c r="D263" s="40"/>
      <c r="E263" s="40"/>
      <c r="F263" s="40"/>
    </row>
    <row r="264" spans="1:6" ht="12.75">
      <c r="A264" s="40"/>
      <c r="B264" s="40"/>
      <c r="C264" s="40"/>
      <c r="D264" s="40"/>
      <c r="E264" s="40"/>
      <c r="F264" s="40"/>
    </row>
    <row r="265" spans="1:6" ht="12.75">
      <c r="A265" s="40"/>
      <c r="B265" s="40"/>
      <c r="C265" s="40"/>
      <c r="D265" s="40"/>
      <c r="E265" s="40"/>
      <c r="F265" s="40"/>
    </row>
    <row r="266" spans="1:6" ht="12.75">
      <c r="A266" s="40"/>
      <c r="B266" s="40"/>
      <c r="C266" s="40"/>
      <c r="D266" s="40"/>
      <c r="E266" s="40"/>
      <c r="F266" s="40"/>
    </row>
    <row r="267" spans="1:6" ht="12.75">
      <c r="A267" s="40"/>
      <c r="B267" s="40"/>
      <c r="C267" s="40"/>
      <c r="D267" s="40"/>
      <c r="E267" s="40"/>
      <c r="F267" s="40"/>
    </row>
    <row r="268" spans="1:6" ht="12.75">
      <c r="A268" s="40"/>
      <c r="B268" s="40"/>
      <c r="C268" s="40"/>
      <c r="D268" s="40"/>
      <c r="E268" s="40"/>
      <c r="F268" s="40"/>
    </row>
    <row r="269" spans="1:6" ht="12.75">
      <c r="A269" s="40"/>
      <c r="B269" s="40"/>
      <c r="C269" s="40"/>
      <c r="D269" s="40"/>
      <c r="E269" s="40"/>
      <c r="F269" s="40"/>
    </row>
    <row r="270" spans="1:6" ht="12.75">
      <c r="A270" s="40"/>
      <c r="B270" s="40"/>
      <c r="C270" s="40"/>
      <c r="D270" s="40"/>
      <c r="E270" s="40"/>
      <c r="F270" s="40"/>
    </row>
    <row r="271" spans="1:6" ht="12.75">
      <c r="A271" s="40"/>
      <c r="B271" s="40"/>
      <c r="C271" s="40"/>
      <c r="D271" s="40"/>
      <c r="E271" s="40"/>
      <c r="F271" s="40"/>
    </row>
    <row r="272" spans="1:6" ht="12.75">
      <c r="A272" s="40"/>
      <c r="B272" s="40"/>
      <c r="C272" s="40"/>
      <c r="D272" s="40"/>
      <c r="E272" s="40"/>
      <c r="F272" s="40"/>
    </row>
    <row r="273" spans="1:6" ht="12.75">
      <c r="A273" s="40"/>
      <c r="B273" s="40"/>
      <c r="C273" s="40"/>
      <c r="D273" s="40"/>
      <c r="E273" s="40"/>
      <c r="F273" s="40"/>
    </row>
    <row r="274" spans="1:6" ht="12.75">
      <c r="A274" s="40"/>
      <c r="B274" s="40"/>
      <c r="C274" s="40"/>
      <c r="D274" s="40"/>
      <c r="E274" s="40"/>
      <c r="F274" s="40"/>
    </row>
    <row r="275" spans="1:6" ht="12.75">
      <c r="A275" s="40"/>
      <c r="B275" s="40"/>
      <c r="C275" s="40"/>
      <c r="D275" s="40"/>
      <c r="E275" s="40"/>
      <c r="F275" s="40"/>
    </row>
    <row r="276" spans="1:6" ht="12.75">
      <c r="A276" s="40"/>
      <c r="B276" s="40"/>
      <c r="C276" s="40"/>
      <c r="D276" s="40"/>
      <c r="E276" s="40"/>
      <c r="F276" s="40"/>
    </row>
    <row r="485" spans="1:7" ht="12.75">
      <c r="A485" s="40"/>
      <c r="B485" s="40"/>
      <c r="C485" s="40"/>
      <c r="D485" s="40"/>
      <c r="E485" s="40"/>
      <c r="F485" s="40"/>
      <c r="G485" s="40"/>
    </row>
    <row r="486" spans="1:6" ht="12.75">
      <c r="A486" s="40"/>
      <c r="B486" s="40"/>
      <c r="C486" s="40"/>
      <c r="D486" s="40"/>
      <c r="E486" s="40"/>
      <c r="F486" s="40"/>
    </row>
    <row r="487" spans="1:6" ht="12.75">
      <c r="A487" s="40"/>
      <c r="B487" s="40"/>
      <c r="C487" s="40"/>
      <c r="D487" s="40"/>
      <c r="E487" s="40"/>
      <c r="F487" s="40"/>
    </row>
    <row r="488" spans="1:6" ht="12.75">
      <c r="A488" s="40"/>
      <c r="B488" s="40"/>
      <c r="C488" s="40"/>
      <c r="D488" s="40"/>
      <c r="E488" s="40"/>
      <c r="F488" s="40"/>
    </row>
    <row r="489" spans="1:6" ht="12.75">
      <c r="A489" s="40"/>
      <c r="B489" s="40"/>
      <c r="C489" s="40"/>
      <c r="D489" s="40"/>
      <c r="E489" s="40"/>
      <c r="F489" s="40"/>
    </row>
    <row r="490" spans="1:6" ht="12.75">
      <c r="A490" s="40"/>
      <c r="B490" s="40"/>
      <c r="C490" s="40"/>
      <c r="D490" s="40"/>
      <c r="E490" s="40"/>
      <c r="F490" s="40"/>
    </row>
    <row r="491" spans="1:6" ht="12.75">
      <c r="A491" s="40"/>
      <c r="B491" s="40"/>
      <c r="C491" s="40"/>
      <c r="D491" s="40"/>
      <c r="E491" s="40"/>
      <c r="F491" s="40"/>
    </row>
    <row r="492" spans="1:6" ht="12.75">
      <c r="A492" s="40"/>
      <c r="B492" s="40"/>
      <c r="C492" s="40"/>
      <c r="D492" s="40"/>
      <c r="E492" s="40"/>
      <c r="F492" s="40"/>
    </row>
    <row r="493" spans="1:6" ht="12.75">
      <c r="A493" s="40"/>
      <c r="B493" s="40"/>
      <c r="C493" s="40"/>
      <c r="D493" s="40"/>
      <c r="E493" s="40"/>
      <c r="F493" s="40"/>
    </row>
    <row r="494" spans="1:6" ht="12.75">
      <c r="A494" s="40"/>
      <c r="B494" s="40"/>
      <c r="C494" s="40"/>
      <c r="D494" s="40"/>
      <c r="E494" s="40"/>
      <c r="F494" s="40"/>
    </row>
    <row r="495" spans="1:6" ht="12.75">
      <c r="A495" s="40"/>
      <c r="B495" s="40"/>
      <c r="C495" s="40"/>
      <c r="D495" s="40"/>
      <c r="E495" s="40"/>
      <c r="F495" s="40"/>
    </row>
    <row r="496" spans="1:6" ht="12.75">
      <c r="A496" s="40"/>
      <c r="B496" s="40"/>
      <c r="C496" s="40"/>
      <c r="D496" s="40"/>
      <c r="E496" s="40"/>
      <c r="F496" s="40"/>
    </row>
    <row r="497" spans="1:6" ht="12.75">
      <c r="A497" s="40"/>
      <c r="B497" s="40"/>
      <c r="C497" s="40"/>
      <c r="D497" s="40"/>
      <c r="E497" s="40"/>
      <c r="F497" s="40"/>
    </row>
    <row r="498" spans="1:6" ht="12.75">
      <c r="A498" s="40"/>
      <c r="B498" s="40"/>
      <c r="C498" s="40"/>
      <c r="D498" s="40"/>
      <c r="E498" s="40"/>
      <c r="F498" s="40"/>
    </row>
    <row r="499" spans="1:6" ht="12.75">
      <c r="A499" s="40"/>
      <c r="B499" s="40"/>
      <c r="C499" s="40"/>
      <c r="D499" s="40"/>
      <c r="E499" s="40"/>
      <c r="F499" s="40"/>
    </row>
    <row r="500" spans="1:6" ht="12.75">
      <c r="A500" s="40"/>
      <c r="B500" s="40"/>
      <c r="C500" s="40"/>
      <c r="D500" s="40"/>
      <c r="E500" s="40"/>
      <c r="F500" s="40"/>
    </row>
    <row r="501" spans="1:6" ht="12.75">
      <c r="A501" s="40"/>
      <c r="B501" s="40"/>
      <c r="C501" s="40"/>
      <c r="D501" s="40"/>
      <c r="E501" s="40"/>
      <c r="F501" s="40"/>
    </row>
    <row r="502" spans="1:6" ht="12.75">
      <c r="A502" s="40"/>
      <c r="B502" s="40"/>
      <c r="C502" s="40"/>
      <c r="D502" s="40"/>
      <c r="E502" s="40"/>
      <c r="F502" s="40"/>
    </row>
    <row r="503" spans="1:6" ht="12.75">
      <c r="A503" s="40"/>
      <c r="B503" s="40"/>
      <c r="C503" s="40"/>
      <c r="D503" s="40"/>
      <c r="E503" s="40"/>
      <c r="F503" s="40"/>
    </row>
    <row r="504" spans="1:6" ht="12.75">
      <c r="A504" s="40"/>
      <c r="B504" s="40"/>
      <c r="C504" s="40"/>
      <c r="D504" s="40"/>
      <c r="E504" s="40"/>
      <c r="F504" s="40"/>
    </row>
    <row r="505" spans="1:6" ht="12.75">
      <c r="A505" s="40"/>
      <c r="B505" s="40"/>
      <c r="C505" s="40"/>
      <c r="D505" s="40"/>
      <c r="E505" s="40"/>
      <c r="F505" s="40"/>
    </row>
  </sheetData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r:id="rId1"/>
  <headerFoot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3"/>
  <sheetViews>
    <sheetView showGridLines="0" workbookViewId="0" topLeftCell="A1">
      <pane ySplit="1" topLeftCell="A2" activePane="bottomLeft" state="frozen"/>
      <selection pane="bottomLeft" activeCell="A2" sqref="A2"/>
    </sheetView>
  </sheetViews>
  <sheetFormatPr defaultColWidth="9.140625" defaultRowHeight="14.25" customHeight="1"/>
  <cols>
    <col min="1" max="1" width="7.140625" style="91" customWidth="1"/>
    <col min="2" max="2" width="1.421875" style="91" customWidth="1"/>
    <col min="3" max="3" width="3.57421875" style="91" customWidth="1"/>
    <col min="4" max="33" width="2.140625" style="91" customWidth="1"/>
    <col min="34" max="34" width="2.8515625" style="91" customWidth="1"/>
    <col min="35" max="37" width="2.140625" style="91" customWidth="1"/>
    <col min="38" max="38" width="7.140625" style="91" customWidth="1"/>
    <col min="39" max="39" width="2.8515625" style="91" customWidth="1"/>
    <col min="40" max="40" width="11.421875" style="91" customWidth="1"/>
    <col min="41" max="41" width="6.421875" style="91" customWidth="1"/>
    <col min="42" max="42" width="3.57421875" style="91" customWidth="1"/>
    <col min="43" max="43" width="1.421875" style="91" customWidth="1"/>
    <col min="44" max="44" width="9.140625" style="90" customWidth="1"/>
    <col min="45" max="46" width="22.140625" style="91" hidden="1" customWidth="1"/>
    <col min="47" max="47" width="21.421875" style="91" hidden="1" customWidth="1"/>
    <col min="48" max="52" width="18.57421875" style="91" hidden="1" customWidth="1"/>
    <col min="53" max="53" width="16.421875" style="91" hidden="1" customWidth="1"/>
    <col min="54" max="54" width="21.421875" style="91" hidden="1" customWidth="1"/>
    <col min="55" max="56" width="16.421875" style="91" hidden="1" customWidth="1"/>
    <col min="57" max="57" width="57.00390625" style="91" customWidth="1"/>
    <col min="58" max="70" width="9.140625" style="90" customWidth="1"/>
    <col min="71" max="89" width="9.140625" style="91" hidden="1" customWidth="1"/>
    <col min="90" max="16384" width="9.140625" style="90" customWidth="1"/>
  </cols>
  <sheetData>
    <row r="1" spans="1:256" s="165" customFormat="1" ht="22.5" customHeight="1">
      <c r="A1" s="171" t="s">
        <v>387</v>
      </c>
      <c r="B1" s="168"/>
      <c r="C1" s="168"/>
      <c r="D1" s="170" t="s">
        <v>386</v>
      </c>
      <c r="E1" s="168"/>
      <c r="F1" s="168"/>
      <c r="G1" s="168"/>
      <c r="H1" s="168"/>
      <c r="I1" s="168"/>
      <c r="J1" s="168"/>
      <c r="K1" s="169" t="s">
        <v>385</v>
      </c>
      <c r="L1" s="169"/>
      <c r="M1" s="169"/>
      <c r="N1" s="169"/>
      <c r="O1" s="169"/>
      <c r="P1" s="169"/>
      <c r="Q1" s="169"/>
      <c r="R1" s="169"/>
      <c r="S1" s="169"/>
      <c r="T1" s="168"/>
      <c r="U1" s="168"/>
      <c r="V1" s="168"/>
      <c r="W1" s="169" t="s">
        <v>384</v>
      </c>
      <c r="X1" s="169"/>
      <c r="Y1" s="169"/>
      <c r="Z1" s="169"/>
      <c r="AA1" s="169"/>
      <c r="AB1" s="169"/>
      <c r="AC1" s="169"/>
      <c r="AD1" s="169"/>
      <c r="AE1" s="169"/>
      <c r="AF1" s="169"/>
      <c r="AG1" s="168"/>
      <c r="AH1" s="168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7" t="s">
        <v>383</v>
      </c>
      <c r="BB1" s="167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7" t="s">
        <v>367</v>
      </c>
      <c r="BU1" s="167" t="s">
        <v>367</v>
      </c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  <c r="DU1" s="166"/>
      <c r="DV1" s="166"/>
      <c r="DW1" s="166"/>
      <c r="DX1" s="166"/>
      <c r="DY1" s="166"/>
      <c r="DZ1" s="166"/>
      <c r="EA1" s="166"/>
      <c r="EB1" s="166"/>
      <c r="EC1" s="166"/>
      <c r="ED1" s="166"/>
      <c r="EE1" s="166"/>
      <c r="EF1" s="166"/>
      <c r="EG1" s="166"/>
      <c r="EH1" s="166"/>
      <c r="EI1" s="166"/>
      <c r="EJ1" s="166"/>
      <c r="EK1" s="166"/>
      <c r="EL1" s="166"/>
      <c r="EM1" s="166"/>
      <c r="EN1" s="166"/>
      <c r="EO1" s="166"/>
      <c r="EP1" s="166"/>
      <c r="EQ1" s="166"/>
      <c r="ER1" s="166"/>
      <c r="ES1" s="166"/>
      <c r="ET1" s="166"/>
      <c r="EU1" s="166"/>
      <c r="EV1" s="166"/>
      <c r="EW1" s="166"/>
      <c r="EX1" s="166"/>
      <c r="EY1" s="166"/>
      <c r="EZ1" s="166"/>
      <c r="FA1" s="166"/>
      <c r="FB1" s="166"/>
      <c r="FC1" s="166"/>
      <c r="FD1" s="166"/>
      <c r="FE1" s="166"/>
      <c r="FF1" s="166"/>
      <c r="FG1" s="166"/>
      <c r="FH1" s="166"/>
      <c r="FI1" s="166"/>
      <c r="FJ1" s="166"/>
      <c r="FK1" s="166"/>
      <c r="FL1" s="166"/>
      <c r="FM1" s="166"/>
      <c r="FN1" s="166"/>
      <c r="FO1" s="166"/>
      <c r="FP1" s="166"/>
      <c r="FQ1" s="166"/>
      <c r="FR1" s="166"/>
      <c r="FS1" s="166"/>
      <c r="FT1" s="166"/>
      <c r="FU1" s="166"/>
      <c r="FV1" s="166"/>
      <c r="FW1" s="166"/>
      <c r="FX1" s="166"/>
      <c r="FY1" s="166"/>
      <c r="FZ1" s="166"/>
      <c r="GA1" s="166"/>
      <c r="GB1" s="166"/>
      <c r="GC1" s="166"/>
      <c r="GD1" s="166"/>
      <c r="GE1" s="166"/>
      <c r="GF1" s="166"/>
      <c r="GG1" s="166"/>
      <c r="GH1" s="166"/>
      <c r="GI1" s="166"/>
      <c r="GJ1" s="166"/>
      <c r="GK1" s="166"/>
      <c r="GL1" s="166"/>
      <c r="GM1" s="166"/>
      <c r="GN1" s="166"/>
      <c r="GO1" s="166"/>
      <c r="GP1" s="166"/>
      <c r="GQ1" s="166"/>
      <c r="GR1" s="166"/>
      <c r="GS1" s="166"/>
      <c r="GT1" s="166"/>
      <c r="GU1" s="166"/>
      <c r="GV1" s="166"/>
      <c r="GW1" s="166"/>
      <c r="GX1" s="166"/>
      <c r="GY1" s="166"/>
      <c r="GZ1" s="166"/>
      <c r="HA1" s="166"/>
      <c r="HB1" s="166"/>
      <c r="HC1" s="166"/>
      <c r="HD1" s="166"/>
      <c r="HE1" s="166"/>
      <c r="HF1" s="166"/>
      <c r="HG1" s="166"/>
      <c r="HH1" s="166"/>
      <c r="HI1" s="166"/>
      <c r="HJ1" s="166"/>
      <c r="HK1" s="166"/>
      <c r="HL1" s="166"/>
      <c r="HM1" s="166"/>
      <c r="HN1" s="166"/>
      <c r="HO1" s="166"/>
      <c r="HP1" s="166"/>
      <c r="HQ1" s="166"/>
      <c r="HR1" s="166"/>
      <c r="HS1" s="166"/>
      <c r="HT1" s="166"/>
      <c r="HU1" s="166"/>
      <c r="HV1" s="166"/>
      <c r="HW1" s="166"/>
      <c r="HX1" s="166"/>
      <c r="HY1" s="166"/>
      <c r="HZ1" s="166"/>
      <c r="IA1" s="166"/>
      <c r="IB1" s="166"/>
      <c r="IC1" s="166"/>
      <c r="ID1" s="166"/>
      <c r="IE1" s="166"/>
      <c r="IF1" s="166"/>
      <c r="IG1" s="166"/>
      <c r="IH1" s="166"/>
      <c r="II1" s="166"/>
      <c r="IJ1" s="166"/>
      <c r="IK1" s="166"/>
      <c r="IL1" s="166"/>
      <c r="IM1" s="166"/>
      <c r="IN1" s="166"/>
      <c r="IO1" s="166"/>
      <c r="IP1" s="166"/>
      <c r="IQ1" s="166"/>
      <c r="IR1" s="166"/>
      <c r="IS1" s="166"/>
      <c r="IT1" s="166"/>
      <c r="IU1" s="166"/>
      <c r="IV1" s="166"/>
    </row>
    <row r="2" spans="3:72" s="91" customFormat="1" ht="37.5" customHeight="1">
      <c r="C2" s="297" t="s">
        <v>382</v>
      </c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R2" s="279" t="s">
        <v>381</v>
      </c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S2" s="92" t="s">
        <v>364</v>
      </c>
      <c r="BT2" s="92" t="s">
        <v>380</v>
      </c>
    </row>
    <row r="3" spans="2:72" s="91" customFormat="1" ht="7.5" customHeight="1">
      <c r="B3" s="164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2"/>
      <c r="BS3" s="92" t="s">
        <v>364</v>
      </c>
      <c r="BT3" s="92" t="s">
        <v>379</v>
      </c>
    </row>
    <row r="4" spans="2:71" s="91" customFormat="1" ht="37.5" customHeight="1">
      <c r="B4" s="107"/>
      <c r="C4" s="286" t="s">
        <v>378</v>
      </c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106"/>
      <c r="AS4" s="161" t="s">
        <v>377</v>
      </c>
      <c r="BS4" s="92" t="s">
        <v>376</v>
      </c>
    </row>
    <row r="5" spans="2:71" s="91" customFormat="1" ht="15" customHeight="1">
      <c r="B5" s="107"/>
      <c r="D5" s="160" t="s">
        <v>341</v>
      </c>
      <c r="K5" s="293" t="s">
        <v>313</v>
      </c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Q5" s="106"/>
      <c r="BS5" s="92" t="s">
        <v>364</v>
      </c>
    </row>
    <row r="6" spans="2:71" s="91" customFormat="1" ht="37.5" customHeight="1">
      <c r="B6" s="107"/>
      <c r="D6" s="159" t="s">
        <v>340</v>
      </c>
      <c r="K6" s="298" t="s">
        <v>556</v>
      </c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Q6" s="106"/>
      <c r="BS6" s="92" t="s">
        <v>369</v>
      </c>
    </row>
    <row r="7" spans="2:71" s="91" customFormat="1" ht="15" customHeight="1">
      <c r="B7" s="107"/>
      <c r="D7" s="128" t="s">
        <v>375</v>
      </c>
      <c r="K7" s="129"/>
      <c r="AK7" s="128" t="s">
        <v>374</v>
      </c>
      <c r="AN7" s="129"/>
      <c r="AQ7" s="106"/>
      <c r="BS7" s="92" t="s">
        <v>311</v>
      </c>
    </row>
    <row r="8" spans="2:71" s="91" customFormat="1" ht="15" customHeight="1">
      <c r="B8" s="107"/>
      <c r="D8" s="128" t="s">
        <v>339</v>
      </c>
      <c r="K8" s="129" t="s">
        <v>373</v>
      </c>
      <c r="AK8" s="128" t="s">
        <v>338</v>
      </c>
      <c r="AN8" s="158">
        <v>42386</v>
      </c>
      <c r="AQ8" s="106"/>
      <c r="BS8" s="92" t="s">
        <v>372</v>
      </c>
    </row>
    <row r="9" spans="2:71" s="91" customFormat="1" ht="15" customHeight="1">
      <c r="B9" s="107"/>
      <c r="AQ9" s="106"/>
      <c r="BS9" s="92" t="s">
        <v>371</v>
      </c>
    </row>
    <row r="10" spans="2:71" s="91" customFormat="1" ht="15" customHeight="1">
      <c r="B10" s="107"/>
      <c r="D10" s="128" t="s">
        <v>337</v>
      </c>
      <c r="K10" s="90" t="s">
        <v>370</v>
      </c>
      <c r="AK10" s="128" t="s">
        <v>365</v>
      </c>
      <c r="AN10" s="129"/>
      <c r="AQ10" s="106"/>
      <c r="BS10" s="92" t="s">
        <v>369</v>
      </c>
    </row>
    <row r="11" spans="2:71" s="91" customFormat="1" ht="19.5" customHeight="1">
      <c r="B11" s="107"/>
      <c r="E11" s="129" t="s">
        <v>363</v>
      </c>
      <c r="AK11" s="128" t="s">
        <v>362</v>
      </c>
      <c r="AN11" s="129"/>
      <c r="AQ11" s="106"/>
      <c r="BS11" s="92" t="s">
        <v>369</v>
      </c>
    </row>
    <row r="12" spans="2:71" s="91" customFormat="1" ht="7.5" customHeight="1">
      <c r="B12" s="107"/>
      <c r="AQ12" s="106"/>
      <c r="BS12" s="92" t="s">
        <v>369</v>
      </c>
    </row>
    <row r="13" spans="2:71" s="91" customFormat="1" ht="15" customHeight="1">
      <c r="B13" s="107"/>
      <c r="D13" s="128" t="s">
        <v>334</v>
      </c>
      <c r="AK13" s="128" t="s">
        <v>365</v>
      </c>
      <c r="AN13" s="129"/>
      <c r="AQ13" s="106"/>
      <c r="BS13" s="92" t="s">
        <v>369</v>
      </c>
    </row>
    <row r="14" spans="2:71" s="91" customFormat="1" ht="15.75" customHeight="1">
      <c r="B14" s="107"/>
      <c r="E14" s="129" t="s">
        <v>363</v>
      </c>
      <c r="AK14" s="128" t="s">
        <v>362</v>
      </c>
      <c r="AN14" s="129"/>
      <c r="AQ14" s="106"/>
      <c r="BS14" s="92" t="s">
        <v>369</v>
      </c>
    </row>
    <row r="15" spans="2:71" s="91" customFormat="1" ht="7.5" customHeight="1">
      <c r="B15" s="107"/>
      <c r="AQ15" s="106"/>
      <c r="BS15" s="92" t="s">
        <v>367</v>
      </c>
    </row>
    <row r="16" spans="2:71" s="91" customFormat="1" ht="15" customHeight="1">
      <c r="B16" s="107"/>
      <c r="D16" s="128" t="s">
        <v>336</v>
      </c>
      <c r="K16" s="90" t="s">
        <v>368</v>
      </c>
      <c r="AK16" s="128" t="s">
        <v>365</v>
      </c>
      <c r="AN16" s="129"/>
      <c r="AQ16" s="106"/>
      <c r="BS16" s="92" t="s">
        <v>367</v>
      </c>
    </row>
    <row r="17" spans="2:71" ht="19.5" customHeight="1">
      <c r="B17" s="107"/>
      <c r="E17" s="129" t="s">
        <v>363</v>
      </c>
      <c r="AK17" s="128" t="s">
        <v>362</v>
      </c>
      <c r="AN17" s="129"/>
      <c r="AQ17" s="106"/>
      <c r="AR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2" t="s">
        <v>366</v>
      </c>
    </row>
    <row r="18" spans="2:71" ht="7.5" customHeight="1">
      <c r="B18" s="107"/>
      <c r="AQ18" s="106"/>
      <c r="AR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2" t="s">
        <v>364</v>
      </c>
    </row>
    <row r="19" spans="2:71" ht="15" customHeight="1">
      <c r="B19" s="107"/>
      <c r="D19" s="128" t="s">
        <v>333</v>
      </c>
      <c r="AK19" s="128" t="s">
        <v>365</v>
      </c>
      <c r="AN19" s="129"/>
      <c r="AQ19" s="106"/>
      <c r="AR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2" t="s">
        <v>364</v>
      </c>
    </row>
    <row r="20" spans="2:70" ht="15.75" customHeight="1">
      <c r="B20" s="107"/>
      <c r="E20" s="129" t="s">
        <v>363</v>
      </c>
      <c r="AK20" s="128" t="s">
        <v>362</v>
      </c>
      <c r="AN20" s="129"/>
      <c r="AQ20" s="106"/>
      <c r="AR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</row>
    <row r="21" spans="2:70" ht="7.5" customHeight="1">
      <c r="B21" s="107"/>
      <c r="AQ21" s="106"/>
      <c r="AR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</row>
    <row r="22" spans="2:70" ht="15.75" customHeight="1">
      <c r="B22" s="107"/>
      <c r="D22" s="128" t="s">
        <v>361</v>
      </c>
      <c r="AQ22" s="106"/>
      <c r="AR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</row>
    <row r="23" spans="2:70" ht="15.75" customHeight="1">
      <c r="B23" s="107"/>
      <c r="E23" s="299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Q23" s="106"/>
      <c r="AR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</row>
    <row r="24" spans="2:70" ht="7.5" customHeight="1">
      <c r="B24" s="107"/>
      <c r="AQ24" s="106"/>
      <c r="AR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</row>
    <row r="25" spans="2:70" ht="7.5" customHeight="1">
      <c r="B25" s="10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Q25" s="106"/>
      <c r="AR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</row>
    <row r="26" spans="2:70" ht="15" customHeight="1">
      <c r="B26" s="107"/>
      <c r="D26" s="156" t="s">
        <v>360</v>
      </c>
      <c r="AK26" s="300">
        <f>ROUND($AG$87,2)</f>
        <v>0</v>
      </c>
      <c r="AL26" s="280"/>
      <c r="AM26" s="280"/>
      <c r="AN26" s="280"/>
      <c r="AO26" s="280"/>
      <c r="AQ26" s="106"/>
      <c r="AR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</row>
    <row r="27" spans="2:70" ht="15" customHeight="1">
      <c r="B27" s="107"/>
      <c r="D27" s="156" t="s">
        <v>359</v>
      </c>
      <c r="AK27" s="300">
        <f>ROUND($AG$90,2)</f>
        <v>0</v>
      </c>
      <c r="AL27" s="280"/>
      <c r="AM27" s="280"/>
      <c r="AN27" s="280"/>
      <c r="AO27" s="280"/>
      <c r="AQ27" s="106"/>
      <c r="AR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</row>
    <row r="28" spans="2:43" s="92" customFormat="1" ht="7.5" customHeight="1">
      <c r="B28" s="99"/>
      <c r="AQ28" s="96"/>
    </row>
    <row r="29" spans="2:43" s="92" customFormat="1" ht="27" customHeight="1">
      <c r="B29" s="99"/>
      <c r="D29" s="155" t="s">
        <v>358</v>
      </c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301">
        <f>ROUND($AK$26+$AK$27,2)</f>
        <v>0</v>
      </c>
      <c r="AL29" s="302"/>
      <c r="AM29" s="302"/>
      <c r="AN29" s="302"/>
      <c r="AO29" s="302"/>
      <c r="AQ29" s="96"/>
    </row>
    <row r="30" spans="2:43" s="92" customFormat="1" ht="7.5" customHeight="1">
      <c r="B30" s="99"/>
      <c r="AQ30" s="96"/>
    </row>
    <row r="31" spans="2:43" s="92" customFormat="1" ht="15" customHeight="1">
      <c r="B31" s="153"/>
      <c r="D31" s="152" t="s">
        <v>303</v>
      </c>
      <c r="F31" s="152" t="s">
        <v>357</v>
      </c>
      <c r="L31" s="287">
        <v>0.21</v>
      </c>
      <c r="M31" s="288"/>
      <c r="N31" s="288"/>
      <c r="O31" s="288"/>
      <c r="T31" s="151" t="s">
        <v>352</v>
      </c>
      <c r="W31" s="289">
        <f>SUM(AG92)</f>
        <v>0</v>
      </c>
      <c r="X31" s="288"/>
      <c r="Y31" s="288"/>
      <c r="Z31" s="288"/>
      <c r="AA31" s="288"/>
      <c r="AB31" s="288"/>
      <c r="AC31" s="288"/>
      <c r="AD31" s="288"/>
      <c r="AE31" s="288"/>
      <c r="AK31" s="289">
        <f>SUM(AN92)</f>
        <v>0</v>
      </c>
      <c r="AL31" s="288"/>
      <c r="AM31" s="288"/>
      <c r="AN31" s="288"/>
      <c r="AO31" s="288"/>
      <c r="AQ31" s="150"/>
    </row>
    <row r="32" spans="2:43" s="92" customFormat="1" ht="15" customHeight="1">
      <c r="B32" s="153"/>
      <c r="F32" s="152" t="s">
        <v>356</v>
      </c>
      <c r="L32" s="287">
        <v>0.15</v>
      </c>
      <c r="M32" s="288"/>
      <c r="N32" s="288"/>
      <c r="O32" s="288"/>
      <c r="T32" s="151" t="s">
        <v>352</v>
      </c>
      <c r="W32" s="289">
        <f>ROUND($BA$87+SUM($CE$91:$CE$91),2)</f>
        <v>0</v>
      </c>
      <c r="X32" s="288"/>
      <c r="Y32" s="288"/>
      <c r="Z32" s="288"/>
      <c r="AA32" s="288"/>
      <c r="AB32" s="288"/>
      <c r="AC32" s="288"/>
      <c r="AD32" s="288"/>
      <c r="AE32" s="288"/>
      <c r="AK32" s="289">
        <f>ROUND($AW$87+SUM($BZ$91:$BZ$91),2)</f>
        <v>0</v>
      </c>
      <c r="AL32" s="288"/>
      <c r="AM32" s="288"/>
      <c r="AN32" s="288"/>
      <c r="AO32" s="288"/>
      <c r="AQ32" s="150"/>
    </row>
    <row r="33" spans="2:43" s="92" customFormat="1" ht="15" customHeight="1" hidden="1">
      <c r="B33" s="153"/>
      <c r="F33" s="152" t="s">
        <v>355</v>
      </c>
      <c r="L33" s="287">
        <v>0.21</v>
      </c>
      <c r="M33" s="288"/>
      <c r="N33" s="288"/>
      <c r="O33" s="288"/>
      <c r="T33" s="151" t="s">
        <v>352</v>
      </c>
      <c r="W33" s="289">
        <f>ROUND($BB$87+SUM($CF$91:$CF$91),2)</f>
        <v>0</v>
      </c>
      <c r="X33" s="288"/>
      <c r="Y33" s="288"/>
      <c r="Z33" s="288"/>
      <c r="AA33" s="288"/>
      <c r="AB33" s="288"/>
      <c r="AC33" s="288"/>
      <c r="AD33" s="288"/>
      <c r="AE33" s="288"/>
      <c r="AK33" s="289">
        <v>0</v>
      </c>
      <c r="AL33" s="288"/>
      <c r="AM33" s="288"/>
      <c r="AN33" s="288"/>
      <c r="AO33" s="288"/>
      <c r="AQ33" s="150"/>
    </row>
    <row r="34" spans="2:43" s="92" customFormat="1" ht="15" customHeight="1" hidden="1">
      <c r="B34" s="153"/>
      <c r="F34" s="152" t="s">
        <v>354</v>
      </c>
      <c r="L34" s="287">
        <v>0.15</v>
      </c>
      <c r="M34" s="288"/>
      <c r="N34" s="288"/>
      <c r="O34" s="288"/>
      <c r="T34" s="151" t="s">
        <v>352</v>
      </c>
      <c r="W34" s="289">
        <f>ROUND($BC$87+SUM($CG$91:$CG$91),2)</f>
        <v>0</v>
      </c>
      <c r="X34" s="288"/>
      <c r="Y34" s="288"/>
      <c r="Z34" s="288"/>
      <c r="AA34" s="288"/>
      <c r="AB34" s="288"/>
      <c r="AC34" s="288"/>
      <c r="AD34" s="288"/>
      <c r="AE34" s="288"/>
      <c r="AK34" s="289">
        <v>0</v>
      </c>
      <c r="AL34" s="288"/>
      <c r="AM34" s="288"/>
      <c r="AN34" s="288"/>
      <c r="AO34" s="288"/>
      <c r="AQ34" s="150"/>
    </row>
    <row r="35" spans="2:43" s="92" customFormat="1" ht="15" customHeight="1" hidden="1">
      <c r="B35" s="153"/>
      <c r="F35" s="152" t="s">
        <v>353</v>
      </c>
      <c r="L35" s="287">
        <v>0</v>
      </c>
      <c r="M35" s="288"/>
      <c r="N35" s="288"/>
      <c r="O35" s="288"/>
      <c r="T35" s="151" t="s">
        <v>352</v>
      </c>
      <c r="W35" s="289">
        <f>ROUND($BD$87+SUM($CH$91:$CH$91),2)</f>
        <v>0</v>
      </c>
      <c r="X35" s="288"/>
      <c r="Y35" s="288"/>
      <c r="Z35" s="288"/>
      <c r="AA35" s="288"/>
      <c r="AB35" s="288"/>
      <c r="AC35" s="288"/>
      <c r="AD35" s="288"/>
      <c r="AE35" s="288"/>
      <c r="AK35" s="289">
        <v>0</v>
      </c>
      <c r="AL35" s="288"/>
      <c r="AM35" s="288"/>
      <c r="AN35" s="288"/>
      <c r="AO35" s="288"/>
      <c r="AQ35" s="150"/>
    </row>
    <row r="36" spans="2:43" s="92" customFormat="1" ht="7.5" customHeight="1">
      <c r="B36" s="99"/>
      <c r="AQ36" s="96"/>
    </row>
    <row r="37" spans="2:43" s="92" customFormat="1" ht="27" customHeight="1">
      <c r="B37" s="99"/>
      <c r="C37" s="97"/>
      <c r="D37" s="149" t="s">
        <v>351</v>
      </c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48" t="s">
        <v>350</v>
      </c>
      <c r="U37" s="126"/>
      <c r="V37" s="126"/>
      <c r="W37" s="126"/>
      <c r="X37" s="290" t="s">
        <v>349</v>
      </c>
      <c r="Y37" s="272"/>
      <c r="Z37" s="272"/>
      <c r="AA37" s="272"/>
      <c r="AB37" s="272"/>
      <c r="AC37" s="126"/>
      <c r="AD37" s="126"/>
      <c r="AE37" s="126"/>
      <c r="AF37" s="126"/>
      <c r="AG37" s="126"/>
      <c r="AH37" s="126"/>
      <c r="AI37" s="126"/>
      <c r="AJ37" s="126"/>
      <c r="AK37" s="291">
        <f>SUM($AK$29:$AK$35)</f>
        <v>0</v>
      </c>
      <c r="AL37" s="272"/>
      <c r="AM37" s="272"/>
      <c r="AN37" s="272"/>
      <c r="AO37" s="273"/>
      <c r="AP37" s="97"/>
      <c r="AQ37" s="96"/>
    </row>
    <row r="38" spans="2:43" s="92" customFormat="1" ht="15" customHeight="1">
      <c r="B38" s="99"/>
      <c r="AQ38" s="96"/>
    </row>
    <row r="39" spans="2:43" s="91" customFormat="1" ht="14.25" customHeight="1">
      <c r="B39" s="107"/>
      <c r="AQ39" s="106"/>
    </row>
    <row r="40" spans="2:43" s="91" customFormat="1" ht="14.25" customHeight="1">
      <c r="B40" s="107"/>
      <c r="AQ40" s="106"/>
    </row>
    <row r="41" spans="2:43" s="91" customFormat="1" ht="14.25" customHeight="1">
      <c r="B41" s="107"/>
      <c r="AQ41" s="106"/>
    </row>
    <row r="42" spans="2:43" s="91" customFormat="1" ht="14.25" customHeight="1">
      <c r="B42" s="107"/>
      <c r="AQ42" s="106"/>
    </row>
    <row r="43" spans="2:43" s="91" customFormat="1" ht="14.25" customHeight="1">
      <c r="B43" s="107"/>
      <c r="AQ43" s="106"/>
    </row>
    <row r="44" spans="2:43" s="91" customFormat="1" ht="14.25" customHeight="1">
      <c r="B44" s="107"/>
      <c r="AQ44" s="106"/>
    </row>
    <row r="45" spans="2:43" s="91" customFormat="1" ht="14.25" customHeight="1">
      <c r="B45" s="107"/>
      <c r="AQ45" s="106"/>
    </row>
    <row r="46" spans="2:43" s="91" customFormat="1" ht="14.25" customHeight="1">
      <c r="B46" s="107"/>
      <c r="AQ46" s="106"/>
    </row>
    <row r="47" spans="2:43" s="91" customFormat="1" ht="14.25" customHeight="1">
      <c r="B47" s="107"/>
      <c r="AQ47" s="106"/>
    </row>
    <row r="48" spans="2:43" s="91" customFormat="1" ht="14.25" customHeight="1">
      <c r="B48" s="107"/>
      <c r="AQ48" s="106"/>
    </row>
    <row r="49" spans="2:43" s="92" customFormat="1" ht="15.75" customHeight="1">
      <c r="B49" s="99"/>
      <c r="D49" s="144" t="s">
        <v>348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24"/>
      <c r="AC49" s="144" t="s">
        <v>347</v>
      </c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24"/>
      <c r="AQ49" s="96"/>
    </row>
    <row r="50" spans="2:43" s="91" customFormat="1" ht="14.25" customHeight="1">
      <c r="B50" s="107"/>
      <c r="D50" s="143"/>
      <c r="Z50" s="142"/>
      <c r="AC50" s="143"/>
      <c r="AO50" s="142"/>
      <c r="AQ50" s="106"/>
    </row>
    <row r="51" spans="2:43" s="91" customFormat="1" ht="14.25" customHeight="1">
      <c r="B51" s="107"/>
      <c r="D51" s="143"/>
      <c r="Z51" s="142"/>
      <c r="AC51" s="143"/>
      <c r="AO51" s="142"/>
      <c r="AQ51" s="106"/>
    </row>
    <row r="52" spans="2:43" s="91" customFormat="1" ht="14.25" customHeight="1">
      <c r="B52" s="107"/>
      <c r="D52" s="143"/>
      <c r="Z52" s="142"/>
      <c r="AC52" s="143"/>
      <c r="AO52" s="142"/>
      <c r="AQ52" s="106"/>
    </row>
    <row r="53" spans="2:43" s="91" customFormat="1" ht="14.25" customHeight="1">
      <c r="B53" s="107"/>
      <c r="D53" s="143"/>
      <c r="Z53" s="142"/>
      <c r="AC53" s="143"/>
      <c r="AO53" s="142"/>
      <c r="AQ53" s="106"/>
    </row>
    <row r="54" spans="2:43" s="91" customFormat="1" ht="14.25" customHeight="1">
      <c r="B54" s="107"/>
      <c r="D54" s="143"/>
      <c r="Z54" s="142"/>
      <c r="AC54" s="143"/>
      <c r="AO54" s="142"/>
      <c r="AQ54" s="106"/>
    </row>
    <row r="55" spans="2:43" s="91" customFormat="1" ht="14.25" customHeight="1">
      <c r="B55" s="107"/>
      <c r="D55" s="143"/>
      <c r="Z55" s="142"/>
      <c r="AC55" s="143"/>
      <c r="AO55" s="142"/>
      <c r="AQ55" s="106"/>
    </row>
    <row r="56" spans="2:43" s="91" customFormat="1" ht="14.25" customHeight="1">
      <c r="B56" s="107"/>
      <c r="D56" s="143"/>
      <c r="Z56" s="142"/>
      <c r="AC56" s="143"/>
      <c r="AO56" s="142"/>
      <c r="AQ56" s="106"/>
    </row>
    <row r="57" spans="2:43" s="91" customFormat="1" ht="14.25" customHeight="1">
      <c r="B57" s="107"/>
      <c r="D57" s="143"/>
      <c r="F57" s="147"/>
      <c r="G57" s="146"/>
      <c r="Z57" s="142"/>
      <c r="AC57" s="143"/>
      <c r="AO57" s="142"/>
      <c r="AQ57" s="106"/>
    </row>
    <row r="58" spans="2:43" s="92" customFormat="1" ht="15.75" customHeight="1">
      <c r="B58" s="99"/>
      <c r="D58" s="141" t="s">
        <v>344</v>
      </c>
      <c r="E58" s="139"/>
      <c r="F58" s="139"/>
      <c r="G58" s="139"/>
      <c r="H58" s="139"/>
      <c r="I58" s="139"/>
      <c r="J58" s="139"/>
      <c r="K58" s="145"/>
      <c r="L58" s="139"/>
      <c r="M58" s="139"/>
      <c r="N58" s="139"/>
      <c r="O58" s="139"/>
      <c r="P58" s="139"/>
      <c r="Q58" s="139"/>
      <c r="R58" s="140" t="s">
        <v>343</v>
      </c>
      <c r="S58" s="139"/>
      <c r="T58" s="139"/>
      <c r="U58" s="139"/>
      <c r="V58" s="139"/>
      <c r="W58" s="139"/>
      <c r="X58" s="139"/>
      <c r="Y58" s="139"/>
      <c r="Z58" s="138"/>
      <c r="AC58" s="141" t="s">
        <v>344</v>
      </c>
      <c r="AD58" s="139"/>
      <c r="AE58" s="139"/>
      <c r="AF58" s="139"/>
      <c r="AG58" s="139"/>
      <c r="AH58" s="139"/>
      <c r="AI58" s="139"/>
      <c r="AJ58" s="139"/>
      <c r="AK58" s="139"/>
      <c r="AL58" s="139"/>
      <c r="AM58" s="140" t="s">
        <v>343</v>
      </c>
      <c r="AN58" s="139"/>
      <c r="AO58" s="138"/>
      <c r="AQ58" s="96"/>
    </row>
    <row r="59" spans="2:43" s="91" customFormat="1" ht="14.25" customHeight="1">
      <c r="B59" s="107"/>
      <c r="AQ59" s="106"/>
    </row>
    <row r="60" spans="2:43" s="92" customFormat="1" ht="15.75" customHeight="1">
      <c r="B60" s="99"/>
      <c r="D60" s="144" t="s">
        <v>346</v>
      </c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24"/>
      <c r="AC60" s="144" t="s">
        <v>345</v>
      </c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24"/>
      <c r="AQ60" s="96"/>
    </row>
    <row r="61" spans="2:43" s="91" customFormat="1" ht="14.25" customHeight="1">
      <c r="B61" s="107"/>
      <c r="D61" s="143"/>
      <c r="Z61" s="142"/>
      <c r="AC61" s="143"/>
      <c r="AO61" s="142"/>
      <c r="AQ61" s="106"/>
    </row>
    <row r="62" spans="2:43" s="91" customFormat="1" ht="14.25" customHeight="1">
      <c r="B62" s="107"/>
      <c r="D62" s="143"/>
      <c r="Z62" s="142"/>
      <c r="AC62" s="143"/>
      <c r="AO62" s="142"/>
      <c r="AQ62" s="106"/>
    </row>
    <row r="63" spans="2:43" s="91" customFormat="1" ht="14.25" customHeight="1">
      <c r="B63" s="107"/>
      <c r="D63" s="143"/>
      <c r="Z63" s="142"/>
      <c r="AC63" s="143"/>
      <c r="AO63" s="142"/>
      <c r="AQ63" s="106"/>
    </row>
    <row r="64" spans="2:43" s="91" customFormat="1" ht="14.25" customHeight="1">
      <c r="B64" s="107"/>
      <c r="D64" s="143"/>
      <c r="Z64" s="142"/>
      <c r="AC64" s="143"/>
      <c r="AO64" s="142"/>
      <c r="AQ64" s="106"/>
    </row>
    <row r="65" spans="2:43" s="91" customFormat="1" ht="14.25" customHeight="1">
      <c r="B65" s="107"/>
      <c r="D65" s="143"/>
      <c r="Z65" s="142"/>
      <c r="AC65" s="143"/>
      <c r="AO65" s="142"/>
      <c r="AQ65" s="106"/>
    </row>
    <row r="66" spans="2:43" s="91" customFormat="1" ht="14.25" customHeight="1">
      <c r="B66" s="107"/>
      <c r="D66" s="143"/>
      <c r="Z66" s="142"/>
      <c r="AC66" s="143"/>
      <c r="AO66" s="142"/>
      <c r="AQ66" s="106"/>
    </row>
    <row r="67" spans="2:43" s="91" customFormat="1" ht="14.25" customHeight="1">
      <c r="B67" s="107"/>
      <c r="D67" s="143"/>
      <c r="Z67" s="142"/>
      <c r="AC67" s="143"/>
      <c r="AO67" s="142"/>
      <c r="AQ67" s="106"/>
    </row>
    <row r="68" spans="2:43" s="91" customFormat="1" ht="14.25" customHeight="1">
      <c r="B68" s="107"/>
      <c r="D68" s="143"/>
      <c r="Z68" s="142"/>
      <c r="AC68" s="143"/>
      <c r="AO68" s="142"/>
      <c r="AQ68" s="106"/>
    </row>
    <row r="69" spans="2:43" s="92" customFormat="1" ht="15.75" customHeight="1">
      <c r="B69" s="99"/>
      <c r="D69" s="141" t="s">
        <v>344</v>
      </c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40" t="s">
        <v>343</v>
      </c>
      <c r="S69" s="139"/>
      <c r="T69" s="139"/>
      <c r="U69" s="139"/>
      <c r="V69" s="139"/>
      <c r="W69" s="139"/>
      <c r="X69" s="139"/>
      <c r="Y69" s="139"/>
      <c r="Z69" s="138"/>
      <c r="AC69" s="141" t="s">
        <v>344</v>
      </c>
      <c r="AD69" s="139"/>
      <c r="AE69" s="139"/>
      <c r="AF69" s="139"/>
      <c r="AG69" s="139"/>
      <c r="AH69" s="139"/>
      <c r="AI69" s="139"/>
      <c r="AJ69" s="139"/>
      <c r="AK69" s="139"/>
      <c r="AL69" s="139"/>
      <c r="AM69" s="140" t="s">
        <v>343</v>
      </c>
      <c r="AN69" s="139"/>
      <c r="AO69" s="138"/>
      <c r="AQ69" s="96"/>
    </row>
    <row r="70" spans="2:43" s="92" customFormat="1" ht="7.5" customHeight="1">
      <c r="B70" s="99"/>
      <c r="AQ70" s="96"/>
    </row>
    <row r="71" spans="2:43" s="92" customFormat="1" ht="7.5" customHeight="1">
      <c r="B71" s="95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3"/>
    </row>
    <row r="75" spans="2:43" s="92" customFormat="1" ht="7.5" customHeight="1">
      <c r="B75" s="137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5"/>
    </row>
    <row r="76" spans="2:43" s="92" customFormat="1" ht="37.5" customHeight="1">
      <c r="B76" s="99"/>
      <c r="C76" s="286" t="s">
        <v>342</v>
      </c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96"/>
    </row>
    <row r="77" spans="2:43" s="129" customFormat="1" ht="15" customHeight="1">
      <c r="B77" s="134"/>
      <c r="C77" s="128" t="s">
        <v>341</v>
      </c>
      <c r="L77" s="129" t="str">
        <f>$K$5</f>
        <v>026</v>
      </c>
      <c r="AQ77" s="133"/>
    </row>
    <row r="78" spans="2:43" s="117" customFormat="1" ht="37.5" customHeight="1">
      <c r="B78" s="123"/>
      <c r="C78" s="117" t="s">
        <v>340</v>
      </c>
      <c r="L78" s="292" t="str">
        <f>$K$6</f>
        <v>Rekonstrukce venkovního osvětlení - zemní a zdenické práce</v>
      </c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Q78" s="122"/>
    </row>
    <row r="79" spans="2:43" s="92" customFormat="1" ht="7.5" customHeight="1">
      <c r="B79" s="99"/>
      <c r="AQ79" s="96"/>
    </row>
    <row r="80" spans="2:43" s="92" customFormat="1" ht="15.75" customHeight="1">
      <c r="B80" s="99"/>
      <c r="C80" s="128" t="s">
        <v>339</v>
      </c>
      <c r="L80" s="132" t="str">
        <f>IF($K$8="","",$K$8)</f>
        <v>Pod Hrází - VD Pastviny</v>
      </c>
      <c r="AI80" s="128" t="s">
        <v>338</v>
      </c>
      <c r="AM80" s="131"/>
      <c r="AN80" s="130">
        <v>42386</v>
      </c>
      <c r="AQ80" s="96"/>
    </row>
    <row r="81" spans="2:43" s="92" customFormat="1" ht="7.5" customHeight="1">
      <c r="B81" s="99"/>
      <c r="AQ81" s="96"/>
    </row>
    <row r="82" spans="2:56" s="92" customFormat="1" ht="18.75" customHeight="1">
      <c r="B82" s="99"/>
      <c r="C82" s="128" t="s">
        <v>337</v>
      </c>
      <c r="L82" s="90" t="s">
        <v>370</v>
      </c>
      <c r="AI82" s="128" t="s">
        <v>336</v>
      </c>
      <c r="AM82" s="293" t="s">
        <v>555</v>
      </c>
      <c r="AN82" s="283"/>
      <c r="AO82" s="283"/>
      <c r="AP82" s="283"/>
      <c r="AQ82" s="96"/>
      <c r="AS82" s="294" t="s">
        <v>335</v>
      </c>
      <c r="AT82" s="295"/>
      <c r="AU82" s="100"/>
      <c r="AV82" s="100"/>
      <c r="AW82" s="100"/>
      <c r="AX82" s="100"/>
      <c r="AY82" s="100"/>
      <c r="AZ82" s="100"/>
      <c r="BA82" s="100"/>
      <c r="BB82" s="100"/>
      <c r="BC82" s="100"/>
      <c r="BD82" s="124"/>
    </row>
    <row r="83" spans="2:56" s="92" customFormat="1" ht="15.75" customHeight="1">
      <c r="B83" s="99"/>
      <c r="C83" s="128" t="s">
        <v>334</v>
      </c>
      <c r="L83" s="129" t="str">
        <f>IF($E$14="","",$E$14)</f>
        <v xml:space="preserve"> </v>
      </c>
      <c r="AI83" s="128" t="s">
        <v>333</v>
      </c>
      <c r="AM83" s="293" t="str">
        <f>IF($E$20="","",$E$20)</f>
        <v xml:space="preserve"> </v>
      </c>
      <c r="AN83" s="283"/>
      <c r="AO83" s="283"/>
      <c r="AP83" s="283"/>
      <c r="AQ83" s="96"/>
      <c r="AS83" s="296"/>
      <c r="AT83" s="283"/>
      <c r="BD83" s="127"/>
    </row>
    <row r="84" spans="2:56" s="92" customFormat="1" ht="12" customHeight="1">
      <c r="B84" s="99"/>
      <c r="AQ84" s="96"/>
      <c r="AS84" s="296"/>
      <c r="AT84" s="283"/>
      <c r="BD84" s="127"/>
    </row>
    <row r="85" spans="2:57" s="92" customFormat="1" ht="30" customHeight="1">
      <c r="B85" s="99"/>
      <c r="C85" s="276" t="s">
        <v>332</v>
      </c>
      <c r="D85" s="272"/>
      <c r="E85" s="272"/>
      <c r="F85" s="272"/>
      <c r="G85" s="272"/>
      <c r="H85" s="126"/>
      <c r="I85" s="271" t="s">
        <v>331</v>
      </c>
      <c r="J85" s="272"/>
      <c r="K85" s="272"/>
      <c r="L85" s="272"/>
      <c r="M85" s="272"/>
      <c r="N85" s="272"/>
      <c r="O85" s="272"/>
      <c r="P85" s="272"/>
      <c r="Q85" s="272"/>
      <c r="R85" s="272"/>
      <c r="S85" s="272"/>
      <c r="T85" s="272"/>
      <c r="U85" s="272"/>
      <c r="V85" s="272"/>
      <c r="W85" s="272"/>
      <c r="X85" s="272"/>
      <c r="Y85" s="272"/>
      <c r="Z85" s="272"/>
      <c r="AA85" s="272"/>
      <c r="AB85" s="272"/>
      <c r="AC85" s="272"/>
      <c r="AD85" s="272"/>
      <c r="AE85" s="272"/>
      <c r="AF85" s="272"/>
      <c r="AG85" s="271" t="s">
        <v>330</v>
      </c>
      <c r="AH85" s="272"/>
      <c r="AI85" s="272"/>
      <c r="AJ85" s="272"/>
      <c r="AK85" s="272"/>
      <c r="AL85" s="272"/>
      <c r="AM85" s="272"/>
      <c r="AN85" s="271" t="s">
        <v>329</v>
      </c>
      <c r="AO85" s="272"/>
      <c r="AP85" s="273"/>
      <c r="AQ85" s="96"/>
      <c r="AS85" s="104" t="s">
        <v>328</v>
      </c>
      <c r="AT85" s="103" t="s">
        <v>302</v>
      </c>
      <c r="AU85" s="103" t="s">
        <v>327</v>
      </c>
      <c r="AV85" s="103" t="s">
        <v>326</v>
      </c>
      <c r="AW85" s="103" t="s">
        <v>325</v>
      </c>
      <c r="AX85" s="103" t="s">
        <v>324</v>
      </c>
      <c r="AY85" s="103" t="s">
        <v>323</v>
      </c>
      <c r="AZ85" s="103" t="s">
        <v>322</v>
      </c>
      <c r="BA85" s="103" t="s">
        <v>321</v>
      </c>
      <c r="BB85" s="103" t="s">
        <v>320</v>
      </c>
      <c r="BC85" s="103" t="s">
        <v>319</v>
      </c>
      <c r="BD85" s="102" t="s">
        <v>318</v>
      </c>
      <c r="BE85" s="101"/>
    </row>
    <row r="86" spans="2:56" s="92" customFormat="1" ht="12" customHeight="1">
      <c r="B86" s="99"/>
      <c r="AQ86" s="96"/>
      <c r="AS86" s="125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24"/>
    </row>
    <row r="87" spans="2:76" s="117" customFormat="1" ht="33" customHeight="1">
      <c r="B87" s="123"/>
      <c r="C87" s="105" t="s">
        <v>317</v>
      </c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281">
        <f ca="1">SUM('026 - Rekonstrukce venkov...'!M29:P29)</f>
        <v>0</v>
      </c>
      <c r="AH87" s="282"/>
      <c r="AI87" s="282"/>
      <c r="AJ87" s="282"/>
      <c r="AK87" s="282"/>
      <c r="AL87" s="282"/>
      <c r="AM87" s="282"/>
      <c r="AN87" s="281">
        <f>SUM(AG87)*0.21</f>
        <v>0</v>
      </c>
      <c r="AO87" s="282"/>
      <c r="AP87" s="282"/>
      <c r="AQ87" s="122"/>
      <c r="AS87" s="121">
        <f>ROUND($AS$88,2)</f>
        <v>0</v>
      </c>
      <c r="AT87" s="119">
        <f>ROUND(SUM($AV$87:$AW$87),2)</f>
        <v>33926.99</v>
      </c>
      <c r="AU87" s="120">
        <f>ROUND($AU$88,5)</f>
        <v>517.33307</v>
      </c>
      <c r="AV87" s="119">
        <f>ROUND($AZ$87*$L$31,2)</f>
        <v>33926.99</v>
      </c>
      <c r="AW87" s="119">
        <f>ROUND($BA$87*$L$32,2)</f>
        <v>0</v>
      </c>
      <c r="AX87" s="119">
        <f>ROUND($BB$87*$L$31,2)</f>
        <v>0</v>
      </c>
      <c r="AY87" s="119">
        <f>ROUND($BC$87*$L$32,2)</f>
        <v>0</v>
      </c>
      <c r="AZ87" s="119">
        <f>ROUND($AZ$88,2)</f>
        <v>161557.11</v>
      </c>
      <c r="BA87" s="119">
        <f>ROUND($BA$88,2)</f>
        <v>0</v>
      </c>
      <c r="BB87" s="119">
        <f>ROUND($BB$88,2)</f>
        <v>0</v>
      </c>
      <c r="BC87" s="119">
        <f>ROUND($BC$88,2)</f>
        <v>0</v>
      </c>
      <c r="BD87" s="118">
        <f>ROUND($BD$88,2)</f>
        <v>0</v>
      </c>
      <c r="BS87" s="117" t="s">
        <v>316</v>
      </c>
      <c r="BT87" s="117" t="s">
        <v>315</v>
      </c>
      <c r="BV87" s="117" t="s">
        <v>309</v>
      </c>
      <c r="BW87" s="117" t="s">
        <v>308</v>
      </c>
      <c r="BX87" s="117" t="s">
        <v>307</v>
      </c>
    </row>
    <row r="88" spans="1:76" s="108" customFormat="1" ht="28.5" customHeight="1">
      <c r="A88" s="116" t="s">
        <v>314</v>
      </c>
      <c r="B88" s="115"/>
      <c r="C88" s="114"/>
      <c r="D88" s="274" t="s">
        <v>313</v>
      </c>
      <c r="E88" s="275"/>
      <c r="F88" s="275"/>
      <c r="G88" s="275"/>
      <c r="H88" s="275"/>
      <c r="I88" s="114"/>
      <c r="J88" s="274" t="s">
        <v>312</v>
      </c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75"/>
      <c r="V88" s="275"/>
      <c r="W88" s="275"/>
      <c r="X88" s="275"/>
      <c r="Y88" s="275"/>
      <c r="Z88" s="275"/>
      <c r="AA88" s="275"/>
      <c r="AB88" s="275"/>
      <c r="AC88" s="275"/>
      <c r="AD88" s="275"/>
      <c r="AE88" s="275"/>
      <c r="AF88" s="275"/>
      <c r="AG88" s="284">
        <f>SUM(AG87)</f>
        <v>0</v>
      </c>
      <c r="AH88" s="285"/>
      <c r="AI88" s="285"/>
      <c r="AJ88" s="285"/>
      <c r="AK88" s="285"/>
      <c r="AL88" s="285"/>
      <c r="AM88" s="285"/>
      <c r="AN88" s="284">
        <f>SUM(AN87)</f>
        <v>0</v>
      </c>
      <c r="AO88" s="285"/>
      <c r="AP88" s="285"/>
      <c r="AQ88" s="113"/>
      <c r="AS88" s="112">
        <v>0</v>
      </c>
      <c r="AT88" s="110">
        <f>ROUND(SUM($AV$88:$AW$88),2)</f>
        <v>33926.99</v>
      </c>
      <c r="AU88" s="111">
        <v>517.333066</v>
      </c>
      <c r="AV88" s="110">
        <v>33926.99</v>
      </c>
      <c r="AW88" s="110">
        <v>0</v>
      </c>
      <c r="AX88" s="110">
        <v>0</v>
      </c>
      <c r="AY88" s="110">
        <v>0</v>
      </c>
      <c r="AZ88" s="110">
        <v>161557.11</v>
      </c>
      <c r="BA88" s="110">
        <v>0</v>
      </c>
      <c r="BB88" s="110">
        <v>0</v>
      </c>
      <c r="BC88" s="110">
        <v>0</v>
      </c>
      <c r="BD88" s="109">
        <v>0</v>
      </c>
      <c r="BT88" s="108" t="s">
        <v>311</v>
      </c>
      <c r="BU88" s="108" t="s">
        <v>310</v>
      </c>
      <c r="BV88" s="108" t="s">
        <v>309</v>
      </c>
      <c r="BW88" s="108" t="s">
        <v>308</v>
      </c>
      <c r="BX88" s="108" t="s">
        <v>307</v>
      </c>
    </row>
    <row r="89" spans="2:70" ht="14.25" customHeight="1">
      <c r="B89" s="107"/>
      <c r="AQ89" s="106"/>
      <c r="AR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</row>
    <row r="90" spans="2:49" s="92" customFormat="1" ht="30.75" customHeight="1">
      <c r="B90" s="99"/>
      <c r="C90" s="105" t="s">
        <v>306</v>
      </c>
      <c r="AG90" s="281">
        <v>0</v>
      </c>
      <c r="AH90" s="283"/>
      <c r="AI90" s="283"/>
      <c r="AJ90" s="283"/>
      <c r="AK90" s="283"/>
      <c r="AL90" s="283"/>
      <c r="AM90" s="283"/>
      <c r="AN90" s="281">
        <v>0</v>
      </c>
      <c r="AO90" s="283"/>
      <c r="AP90" s="283"/>
      <c r="AQ90" s="96"/>
      <c r="AS90" s="104" t="s">
        <v>305</v>
      </c>
      <c r="AT90" s="103" t="s">
        <v>304</v>
      </c>
      <c r="AU90" s="103" t="s">
        <v>303</v>
      </c>
      <c r="AV90" s="102" t="s">
        <v>302</v>
      </c>
      <c r="AW90" s="101"/>
    </row>
    <row r="91" spans="2:48" s="92" customFormat="1" ht="12" customHeight="1">
      <c r="B91" s="99"/>
      <c r="AQ91" s="96"/>
      <c r="AS91" s="100"/>
      <c r="AT91" s="100"/>
      <c r="AU91" s="100"/>
      <c r="AV91" s="100"/>
    </row>
    <row r="92" spans="2:43" s="92" customFormat="1" ht="30.75" customHeight="1">
      <c r="B92" s="99"/>
      <c r="C92" s="98" t="s">
        <v>301</v>
      </c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277">
        <f>ROUND($AG$87+$AG$90,2)</f>
        <v>0</v>
      </c>
      <c r="AH92" s="278"/>
      <c r="AI92" s="278"/>
      <c r="AJ92" s="278"/>
      <c r="AK92" s="278"/>
      <c r="AL92" s="278"/>
      <c r="AM92" s="278"/>
      <c r="AN92" s="277">
        <f>$AN$87+$AN$90</f>
        <v>0</v>
      </c>
      <c r="AO92" s="278"/>
      <c r="AP92" s="278"/>
      <c r="AQ92" s="96"/>
    </row>
    <row r="93" spans="2:43" s="92" customFormat="1" ht="7.5" customHeight="1">
      <c r="B93" s="95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3"/>
    </row>
  </sheetData>
  <mergeCells count="45">
    <mergeCell ref="AK27:AO27"/>
    <mergeCell ref="AK29:AO29"/>
    <mergeCell ref="C2:AP2"/>
    <mergeCell ref="C4:AP4"/>
    <mergeCell ref="K5:AO5"/>
    <mergeCell ref="K6:AO6"/>
    <mergeCell ref="E23:AN23"/>
    <mergeCell ref="AK26:AO26"/>
    <mergeCell ref="L31:O31"/>
    <mergeCell ref="W31:AE31"/>
    <mergeCell ref="AK31:AO31"/>
    <mergeCell ref="L32:O32"/>
    <mergeCell ref="W32:AE32"/>
    <mergeCell ref="AK32:AO32"/>
    <mergeCell ref="AM82:AP82"/>
    <mergeCell ref="AS82:AT84"/>
    <mergeCell ref="AM83:AP83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L78:AO78"/>
    <mergeCell ref="AG92:AM92"/>
    <mergeCell ref="AN92:AP92"/>
    <mergeCell ref="AR2:BE2"/>
    <mergeCell ref="AG87:AM87"/>
    <mergeCell ref="AN87:AP87"/>
    <mergeCell ref="AG90:AM90"/>
    <mergeCell ref="AN90:AP90"/>
    <mergeCell ref="AN88:AP88"/>
    <mergeCell ref="AG88:AM88"/>
    <mergeCell ref="C76:AP76"/>
    <mergeCell ref="AG85:AM85"/>
    <mergeCell ref="AN85:AP85"/>
    <mergeCell ref="D88:H88"/>
    <mergeCell ref="J88:AF88"/>
    <mergeCell ref="C85:G85"/>
    <mergeCell ref="I85:AF85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026 - Rekonstrukce venkov...'!C2" tooltip="026 - Rekonstrukce venkov..." display="/"/>
  </hyperlinks>
  <printOptions/>
  <pageMargins left="0.5902777910232544" right="0.5902777910232544" top="0.5208333730697632" bottom="0.4861111342906952" header="0" footer="0"/>
  <pageSetup blackAndWhite="1" fitToHeight="100" fitToWidth="1" horizontalDpi="300" verticalDpi="300" orientation="portrait" paperSize="9" scale="84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9"/>
  <sheetViews>
    <sheetView showGridLines="0" workbookViewId="0" topLeftCell="A1">
      <pane ySplit="1" topLeftCell="A3" activePane="bottomLeft" state="frozen"/>
      <selection pane="bottomLeft" activeCell="N128" sqref="N128:Q128"/>
    </sheetView>
  </sheetViews>
  <sheetFormatPr defaultColWidth="9.00390625" defaultRowHeight="14.25" customHeight="1"/>
  <cols>
    <col min="1" max="1" width="7.140625" style="173" customWidth="1"/>
    <col min="2" max="2" width="1.421875" style="173" customWidth="1"/>
    <col min="3" max="3" width="3.57421875" style="173" customWidth="1"/>
    <col min="4" max="4" width="3.7109375" style="173" customWidth="1"/>
    <col min="5" max="5" width="14.7109375" style="173" customWidth="1"/>
    <col min="6" max="7" width="9.57421875" style="173" customWidth="1"/>
    <col min="8" max="8" width="10.7109375" style="173" customWidth="1"/>
    <col min="9" max="9" width="6.00390625" style="173" customWidth="1"/>
    <col min="10" max="10" width="4.421875" style="173" customWidth="1"/>
    <col min="11" max="11" width="9.8515625" style="173" customWidth="1"/>
    <col min="12" max="12" width="10.28125" style="173" customWidth="1"/>
    <col min="13" max="14" width="5.140625" style="173" customWidth="1"/>
    <col min="15" max="15" width="1.7109375" style="173" customWidth="1"/>
    <col min="16" max="16" width="10.7109375" style="173" customWidth="1"/>
    <col min="17" max="17" width="3.57421875" style="173" customWidth="1"/>
    <col min="18" max="18" width="1.421875" style="173" customWidth="1"/>
    <col min="19" max="19" width="7.00390625" style="173" customWidth="1"/>
    <col min="20" max="20" width="25.421875" style="173" hidden="1" customWidth="1"/>
    <col min="21" max="21" width="14.00390625" style="173" hidden="1" customWidth="1"/>
    <col min="22" max="22" width="10.57421875" style="173" hidden="1" customWidth="1"/>
    <col min="23" max="23" width="14.00390625" style="173" hidden="1" customWidth="1"/>
    <col min="24" max="24" width="10.421875" style="173" hidden="1" customWidth="1"/>
    <col min="25" max="25" width="12.8515625" style="173" hidden="1" customWidth="1"/>
    <col min="26" max="26" width="9.421875" style="173" hidden="1" customWidth="1"/>
    <col min="27" max="27" width="12.8515625" style="173" hidden="1" customWidth="1"/>
    <col min="28" max="28" width="14.00390625" style="173" hidden="1" customWidth="1"/>
    <col min="29" max="29" width="9.421875" style="173" customWidth="1"/>
    <col min="30" max="30" width="12.8515625" style="173" customWidth="1"/>
    <col min="31" max="31" width="14.00390625" style="173" customWidth="1"/>
    <col min="32" max="43" width="9.00390625" style="172" customWidth="1"/>
    <col min="44" max="64" width="9.00390625" style="173" hidden="1" customWidth="1"/>
    <col min="65" max="16384" width="9.00390625" style="172" customWidth="1"/>
  </cols>
  <sheetData>
    <row r="1" spans="1:256" s="265" customFormat="1" ht="22.5" customHeight="1">
      <c r="A1" s="267"/>
      <c r="B1" s="269"/>
      <c r="C1" s="269"/>
      <c r="D1" s="270" t="s">
        <v>386</v>
      </c>
      <c r="E1" s="269"/>
      <c r="F1" s="268" t="s">
        <v>553</v>
      </c>
      <c r="G1" s="268"/>
      <c r="H1" s="312" t="s">
        <v>552</v>
      </c>
      <c r="I1" s="312"/>
      <c r="J1" s="312"/>
      <c r="K1" s="312"/>
      <c r="L1" s="268" t="s">
        <v>551</v>
      </c>
      <c r="M1" s="269"/>
      <c r="N1" s="269"/>
      <c r="O1" s="270" t="s">
        <v>550</v>
      </c>
      <c r="P1" s="269"/>
      <c r="Q1" s="269"/>
      <c r="R1" s="269"/>
      <c r="S1" s="268" t="s">
        <v>549</v>
      </c>
      <c r="T1" s="268"/>
      <c r="U1" s="267"/>
      <c r="V1" s="267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  <c r="BU1" s="266"/>
      <c r="BV1" s="266"/>
      <c r="BW1" s="266"/>
      <c r="BX1" s="266"/>
      <c r="BY1" s="266"/>
      <c r="BZ1" s="266"/>
      <c r="CA1" s="266"/>
      <c r="CB1" s="266"/>
      <c r="CC1" s="266"/>
      <c r="CD1" s="266"/>
      <c r="CE1" s="266"/>
      <c r="CF1" s="266"/>
      <c r="CG1" s="266"/>
      <c r="CH1" s="266"/>
      <c r="CI1" s="266"/>
      <c r="CJ1" s="266"/>
      <c r="CK1" s="266"/>
      <c r="CL1" s="266"/>
      <c r="CM1" s="266"/>
      <c r="CN1" s="266"/>
      <c r="CO1" s="266"/>
      <c r="CP1" s="266"/>
      <c r="CQ1" s="266"/>
      <c r="CR1" s="266"/>
      <c r="CS1" s="266"/>
      <c r="CT1" s="266"/>
      <c r="CU1" s="266"/>
      <c r="CV1" s="266"/>
      <c r="CW1" s="266"/>
      <c r="CX1" s="266"/>
      <c r="CY1" s="266"/>
      <c r="CZ1" s="266"/>
      <c r="DA1" s="266"/>
      <c r="DB1" s="266"/>
      <c r="DC1" s="266"/>
      <c r="DD1" s="266"/>
      <c r="DE1" s="266"/>
      <c r="DF1" s="266"/>
      <c r="DG1" s="266"/>
      <c r="DH1" s="266"/>
      <c r="DI1" s="266"/>
      <c r="DJ1" s="266"/>
      <c r="DK1" s="266"/>
      <c r="DL1" s="266"/>
      <c r="DM1" s="266"/>
      <c r="DN1" s="266"/>
      <c r="DO1" s="266"/>
      <c r="DP1" s="266"/>
      <c r="DQ1" s="266"/>
      <c r="DR1" s="266"/>
      <c r="DS1" s="266"/>
      <c r="DT1" s="266"/>
      <c r="DU1" s="266"/>
      <c r="DV1" s="266"/>
      <c r="DW1" s="266"/>
      <c r="DX1" s="266"/>
      <c r="DY1" s="266"/>
      <c r="DZ1" s="266"/>
      <c r="EA1" s="266"/>
      <c r="EB1" s="266"/>
      <c r="EC1" s="266"/>
      <c r="ED1" s="266"/>
      <c r="EE1" s="266"/>
      <c r="EF1" s="266"/>
      <c r="EG1" s="266"/>
      <c r="EH1" s="266"/>
      <c r="EI1" s="266"/>
      <c r="EJ1" s="266"/>
      <c r="EK1" s="266"/>
      <c r="EL1" s="266"/>
      <c r="EM1" s="266"/>
      <c r="EN1" s="266"/>
      <c r="EO1" s="266"/>
      <c r="EP1" s="266"/>
      <c r="EQ1" s="266"/>
      <c r="ER1" s="266"/>
      <c r="ES1" s="266"/>
      <c r="ET1" s="266"/>
      <c r="EU1" s="266"/>
      <c r="EV1" s="266"/>
      <c r="EW1" s="266"/>
      <c r="EX1" s="266"/>
      <c r="EY1" s="266"/>
      <c r="EZ1" s="266"/>
      <c r="FA1" s="266"/>
      <c r="FB1" s="266"/>
      <c r="FC1" s="266"/>
      <c r="FD1" s="266"/>
      <c r="FE1" s="266"/>
      <c r="FF1" s="266"/>
      <c r="FG1" s="266"/>
      <c r="FH1" s="266"/>
      <c r="FI1" s="266"/>
      <c r="FJ1" s="266"/>
      <c r="FK1" s="266"/>
      <c r="FL1" s="266"/>
      <c r="FM1" s="266"/>
      <c r="FN1" s="266"/>
      <c r="FO1" s="266"/>
      <c r="FP1" s="266"/>
      <c r="FQ1" s="266"/>
      <c r="FR1" s="266"/>
      <c r="FS1" s="266"/>
      <c r="FT1" s="266"/>
      <c r="FU1" s="266"/>
      <c r="FV1" s="266"/>
      <c r="FW1" s="266"/>
      <c r="FX1" s="266"/>
      <c r="FY1" s="266"/>
      <c r="FZ1" s="266"/>
      <c r="GA1" s="266"/>
      <c r="GB1" s="266"/>
      <c r="GC1" s="266"/>
      <c r="GD1" s="266"/>
      <c r="GE1" s="266"/>
      <c r="GF1" s="266"/>
      <c r="GG1" s="266"/>
      <c r="GH1" s="266"/>
      <c r="GI1" s="266"/>
      <c r="GJ1" s="266"/>
      <c r="GK1" s="266"/>
      <c r="GL1" s="266"/>
      <c r="GM1" s="266"/>
      <c r="GN1" s="266"/>
      <c r="GO1" s="266"/>
      <c r="GP1" s="266"/>
      <c r="GQ1" s="266"/>
      <c r="GR1" s="266"/>
      <c r="GS1" s="266"/>
      <c r="GT1" s="266"/>
      <c r="GU1" s="266"/>
      <c r="GV1" s="266"/>
      <c r="GW1" s="266"/>
      <c r="GX1" s="266"/>
      <c r="GY1" s="266"/>
      <c r="GZ1" s="266"/>
      <c r="HA1" s="266"/>
      <c r="HB1" s="266"/>
      <c r="HC1" s="266"/>
      <c r="HD1" s="266"/>
      <c r="HE1" s="266"/>
      <c r="HF1" s="266"/>
      <c r="HG1" s="266"/>
      <c r="HH1" s="266"/>
      <c r="HI1" s="266"/>
      <c r="HJ1" s="266"/>
      <c r="HK1" s="266"/>
      <c r="HL1" s="266"/>
      <c r="HM1" s="266"/>
      <c r="HN1" s="266"/>
      <c r="HO1" s="266"/>
      <c r="HP1" s="266"/>
      <c r="HQ1" s="266"/>
      <c r="HR1" s="266"/>
      <c r="HS1" s="266"/>
      <c r="HT1" s="266"/>
      <c r="HU1" s="266"/>
      <c r="HV1" s="266"/>
      <c r="HW1" s="266"/>
      <c r="HX1" s="266"/>
      <c r="HY1" s="266"/>
      <c r="HZ1" s="266"/>
      <c r="IA1" s="266"/>
      <c r="IB1" s="266"/>
      <c r="IC1" s="266"/>
      <c r="ID1" s="266"/>
      <c r="IE1" s="266"/>
      <c r="IF1" s="266"/>
      <c r="IG1" s="266"/>
      <c r="IH1" s="266"/>
      <c r="II1" s="266"/>
      <c r="IJ1" s="266"/>
      <c r="IK1" s="266"/>
      <c r="IL1" s="266"/>
      <c r="IM1" s="266"/>
      <c r="IN1" s="266"/>
      <c r="IO1" s="266"/>
      <c r="IP1" s="266"/>
      <c r="IQ1" s="266"/>
      <c r="IR1" s="266"/>
      <c r="IS1" s="266"/>
      <c r="IT1" s="266"/>
      <c r="IU1" s="266"/>
      <c r="IV1" s="266"/>
    </row>
    <row r="2" spans="3:46" s="173" customFormat="1" ht="37.5" customHeight="1">
      <c r="C2" s="339" t="s">
        <v>382</v>
      </c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S2" s="313" t="s">
        <v>381</v>
      </c>
      <c r="T2" s="314"/>
      <c r="U2" s="314"/>
      <c r="V2" s="314"/>
      <c r="W2" s="314"/>
      <c r="X2" s="314"/>
      <c r="Y2" s="314"/>
      <c r="Z2" s="314"/>
      <c r="AA2" s="314"/>
      <c r="AB2" s="314"/>
      <c r="AC2" s="314"/>
      <c r="AT2" s="173" t="s">
        <v>308</v>
      </c>
    </row>
    <row r="3" spans="2:46" s="173" customFormat="1" ht="7.5" customHeight="1">
      <c r="B3" s="264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2"/>
      <c r="AT3" s="173" t="s">
        <v>391</v>
      </c>
    </row>
    <row r="4" spans="2:46" s="173" customFormat="1" ht="37.5" customHeight="1">
      <c r="B4" s="245"/>
      <c r="C4" s="327" t="s">
        <v>548</v>
      </c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242"/>
      <c r="T4" s="261" t="s">
        <v>377</v>
      </c>
      <c r="AT4" s="173" t="s">
        <v>367</v>
      </c>
    </row>
    <row r="5" spans="2:18" s="173" customFormat="1" ht="7.5" customHeight="1">
      <c r="B5" s="245"/>
      <c r="R5" s="242"/>
    </row>
    <row r="6" spans="2:18" s="174" customFormat="1" ht="33.75" customHeight="1">
      <c r="B6" s="188"/>
      <c r="D6" s="260" t="s">
        <v>340</v>
      </c>
      <c r="F6" s="340" t="s">
        <v>557</v>
      </c>
      <c r="G6" s="316"/>
      <c r="H6" s="316"/>
      <c r="I6" s="316"/>
      <c r="J6" s="316"/>
      <c r="K6" s="316"/>
      <c r="L6" s="316"/>
      <c r="M6" s="316"/>
      <c r="N6" s="316"/>
      <c r="O6" s="316"/>
      <c r="P6" s="316"/>
      <c r="R6" s="183"/>
    </row>
    <row r="7" spans="2:18" s="174" customFormat="1" ht="15" customHeight="1">
      <c r="B7" s="188"/>
      <c r="D7" s="220" t="s">
        <v>375</v>
      </c>
      <c r="F7" s="221"/>
      <c r="M7" s="220" t="s">
        <v>374</v>
      </c>
      <c r="O7" s="221"/>
      <c r="R7" s="183"/>
    </row>
    <row r="8" spans="2:18" s="174" customFormat="1" ht="15" customHeight="1">
      <c r="B8" s="188"/>
      <c r="D8" s="220" t="s">
        <v>339</v>
      </c>
      <c r="F8" s="221" t="s">
        <v>373</v>
      </c>
      <c r="M8" s="220" t="s">
        <v>338</v>
      </c>
      <c r="O8" s="315">
        <v>42386</v>
      </c>
      <c r="P8" s="316"/>
      <c r="R8" s="183"/>
    </row>
    <row r="9" spans="2:18" s="174" customFormat="1" ht="12" customHeight="1">
      <c r="B9" s="188"/>
      <c r="R9" s="183"/>
    </row>
    <row r="10" spans="2:18" s="174" customFormat="1" ht="15" customHeight="1">
      <c r="B10" s="188"/>
      <c r="D10" s="220" t="s">
        <v>337</v>
      </c>
      <c r="F10" s="90" t="s">
        <v>370</v>
      </c>
      <c r="M10" s="220" t="s">
        <v>365</v>
      </c>
      <c r="O10" s="317" t="str">
        <f>IF('[1]Rekapitulace stavby'!$AN$10="","",'[1]Rekapitulace stavby'!$AN$10)</f>
        <v/>
      </c>
      <c r="P10" s="316"/>
      <c r="R10" s="183"/>
    </row>
    <row r="11" spans="2:18" s="174" customFormat="1" ht="18.75" customHeight="1">
      <c r="B11" s="188"/>
      <c r="E11" s="221" t="str">
        <f>IF('[1]Rekapitulace stavby'!$E$11="","",'[1]Rekapitulace stavby'!$E$11)</f>
        <v xml:space="preserve"> </v>
      </c>
      <c r="M11" s="220" t="s">
        <v>362</v>
      </c>
      <c r="O11" s="317" t="str">
        <f>IF('[1]Rekapitulace stavby'!$AN$11="","",'[1]Rekapitulace stavby'!$AN$11)</f>
        <v/>
      </c>
      <c r="P11" s="316"/>
      <c r="R11" s="183"/>
    </row>
    <row r="12" spans="2:18" s="174" customFormat="1" ht="7.5" customHeight="1">
      <c r="B12" s="188"/>
      <c r="R12" s="183"/>
    </row>
    <row r="13" spans="2:18" s="174" customFormat="1" ht="15" customHeight="1">
      <c r="B13" s="188"/>
      <c r="D13" s="220" t="s">
        <v>334</v>
      </c>
      <c r="M13" s="220" t="s">
        <v>365</v>
      </c>
      <c r="O13" s="317" t="str">
        <f>IF('[1]Rekapitulace stavby'!$AN$13="","",'[1]Rekapitulace stavby'!$AN$13)</f>
        <v/>
      </c>
      <c r="P13" s="316"/>
      <c r="R13" s="183"/>
    </row>
    <row r="14" spans="2:18" s="174" customFormat="1" ht="18.75" customHeight="1">
      <c r="B14" s="188"/>
      <c r="E14" s="221" t="str">
        <f>IF('[1]Rekapitulace stavby'!$E$14="","",'[1]Rekapitulace stavby'!$E$14)</f>
        <v xml:space="preserve"> </v>
      </c>
      <c r="M14" s="220" t="s">
        <v>362</v>
      </c>
      <c r="O14" s="317" t="str">
        <f>IF('[1]Rekapitulace stavby'!$AN$14="","",'[1]Rekapitulace stavby'!$AN$14)</f>
        <v/>
      </c>
      <c r="P14" s="316"/>
      <c r="R14" s="183"/>
    </row>
    <row r="15" spans="2:18" s="174" customFormat="1" ht="7.5" customHeight="1">
      <c r="B15" s="188"/>
      <c r="R15" s="183"/>
    </row>
    <row r="16" spans="2:18" s="174" customFormat="1" ht="15" customHeight="1">
      <c r="B16" s="188"/>
      <c r="D16" s="220" t="s">
        <v>336</v>
      </c>
      <c r="F16" s="174" t="s">
        <v>368</v>
      </c>
      <c r="M16" s="220" t="s">
        <v>365</v>
      </c>
      <c r="O16" s="317" t="str">
        <f>IF('[1]Rekapitulace stavby'!$AN$16="","",'[1]Rekapitulace stavby'!$AN$16)</f>
        <v/>
      </c>
      <c r="P16" s="316"/>
      <c r="R16" s="183"/>
    </row>
    <row r="17" spans="2:18" s="174" customFormat="1" ht="18.75" customHeight="1">
      <c r="B17" s="188"/>
      <c r="E17" s="221" t="str">
        <f>IF('[1]Rekapitulace stavby'!$E$17="","",'[1]Rekapitulace stavby'!$E$17)</f>
        <v xml:space="preserve"> </v>
      </c>
      <c r="M17" s="220" t="s">
        <v>362</v>
      </c>
      <c r="O17" s="317" t="str">
        <f>IF('[1]Rekapitulace stavby'!$AN$17="","",'[1]Rekapitulace stavby'!$AN$17)</f>
        <v/>
      </c>
      <c r="P17" s="316"/>
      <c r="R17" s="183"/>
    </row>
    <row r="18" spans="2:18" s="174" customFormat="1" ht="7.5" customHeight="1">
      <c r="B18" s="188"/>
      <c r="R18" s="183"/>
    </row>
    <row r="19" spans="2:18" s="174" customFormat="1" ht="15" customHeight="1">
      <c r="B19" s="188"/>
      <c r="D19" s="220" t="s">
        <v>333</v>
      </c>
      <c r="M19" s="220" t="s">
        <v>365</v>
      </c>
      <c r="O19" s="317" t="str">
        <f>IF('[1]Rekapitulace stavby'!$AN$19="","",'[1]Rekapitulace stavby'!$AN$19)</f>
        <v/>
      </c>
      <c r="P19" s="316"/>
      <c r="R19" s="183"/>
    </row>
    <row r="20" spans="2:18" s="174" customFormat="1" ht="18.75" customHeight="1">
      <c r="B20" s="188"/>
      <c r="E20" s="221" t="str">
        <f>IF('[1]Rekapitulace stavby'!$E$20="","",'[1]Rekapitulace stavby'!$E$20)</f>
        <v xml:space="preserve"> </v>
      </c>
      <c r="M20" s="220" t="s">
        <v>362</v>
      </c>
      <c r="O20" s="317" t="str">
        <f>IF('[1]Rekapitulace stavby'!$AN$20="","",'[1]Rekapitulace stavby'!$AN$20)</f>
        <v/>
      </c>
      <c r="P20" s="316"/>
      <c r="R20" s="183"/>
    </row>
    <row r="21" spans="2:18" s="174" customFormat="1" ht="7.5" customHeight="1">
      <c r="B21" s="188"/>
      <c r="R21" s="183"/>
    </row>
    <row r="22" spans="2:18" s="174" customFormat="1" ht="15" customHeight="1">
      <c r="B22" s="188"/>
      <c r="D22" s="220" t="s">
        <v>361</v>
      </c>
      <c r="R22" s="183"/>
    </row>
    <row r="23" spans="2:18" s="257" customFormat="1" ht="15.75" customHeight="1">
      <c r="B23" s="259"/>
      <c r="E23" s="337"/>
      <c r="F23" s="338"/>
      <c r="G23" s="338"/>
      <c r="H23" s="338"/>
      <c r="I23" s="338"/>
      <c r="J23" s="338"/>
      <c r="K23" s="338"/>
      <c r="L23" s="338"/>
      <c r="R23" s="258"/>
    </row>
    <row r="24" spans="2:18" s="174" customFormat="1" ht="7.5" customHeight="1">
      <c r="B24" s="188"/>
      <c r="R24" s="183"/>
    </row>
    <row r="25" spans="2:18" s="174" customFormat="1" ht="7.5" customHeight="1">
      <c r="B25" s="18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R25" s="183"/>
    </row>
    <row r="26" spans="2:18" s="174" customFormat="1" ht="15" customHeight="1">
      <c r="B26" s="188"/>
      <c r="D26" s="230" t="s">
        <v>528</v>
      </c>
      <c r="M26" s="336">
        <f>$N$87</f>
        <v>0</v>
      </c>
      <c r="N26" s="316"/>
      <c r="O26" s="316"/>
      <c r="P26" s="316"/>
      <c r="R26" s="183"/>
    </row>
    <row r="27" spans="2:18" s="174" customFormat="1" ht="15" customHeight="1">
      <c r="B27" s="188"/>
      <c r="D27" s="256" t="s">
        <v>547</v>
      </c>
      <c r="M27" s="336">
        <f>$N$99</f>
        <v>0</v>
      </c>
      <c r="N27" s="316"/>
      <c r="O27" s="316"/>
      <c r="P27" s="316"/>
      <c r="R27" s="183"/>
    </row>
    <row r="28" spans="2:18" s="174" customFormat="1" ht="7.5" customHeight="1">
      <c r="B28" s="188"/>
      <c r="R28" s="183"/>
    </row>
    <row r="29" spans="2:18" s="174" customFormat="1" ht="26.25" customHeight="1">
      <c r="B29" s="188"/>
      <c r="D29" s="255" t="s">
        <v>358</v>
      </c>
      <c r="M29" s="335">
        <f>ROUND($M$26+$M$27,2)</f>
        <v>0</v>
      </c>
      <c r="N29" s="316"/>
      <c r="O29" s="316"/>
      <c r="P29" s="316"/>
      <c r="R29" s="183"/>
    </row>
    <row r="30" spans="2:18" s="174" customFormat="1" ht="7.5" customHeight="1">
      <c r="B30" s="18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R30" s="183"/>
    </row>
    <row r="31" spans="2:18" s="174" customFormat="1" ht="15" customHeight="1">
      <c r="B31" s="188"/>
      <c r="D31" s="254" t="s">
        <v>303</v>
      </c>
      <c r="E31" s="254" t="s">
        <v>357</v>
      </c>
      <c r="F31" s="253">
        <v>0.21</v>
      </c>
      <c r="G31" s="252" t="s">
        <v>352</v>
      </c>
      <c r="H31" s="330">
        <f>ROUND((SUM($BE$99:$BE$100)+SUM($BE$117:$BE$158)),2)</f>
        <v>0</v>
      </c>
      <c r="I31" s="316"/>
      <c r="J31" s="316"/>
      <c r="M31" s="330">
        <f>ROUND(ROUND((SUM($BE$99:$BE$100)+SUM($BE$117:$BE$158)),2)*$F$31,2)</f>
        <v>0</v>
      </c>
      <c r="N31" s="316"/>
      <c r="O31" s="316"/>
      <c r="P31" s="316"/>
      <c r="R31" s="183"/>
    </row>
    <row r="32" spans="2:18" s="174" customFormat="1" ht="15" customHeight="1">
      <c r="B32" s="188"/>
      <c r="E32" s="254" t="s">
        <v>356</v>
      </c>
      <c r="F32" s="253">
        <v>0.15</v>
      </c>
      <c r="G32" s="252" t="s">
        <v>352</v>
      </c>
      <c r="H32" s="330">
        <f>ROUND((SUM($BF$99:$BF$100)+SUM($BF$117:$BF$158)),2)</f>
        <v>0</v>
      </c>
      <c r="I32" s="316"/>
      <c r="J32" s="316"/>
      <c r="M32" s="330">
        <f>ROUND(ROUND((SUM($BF$99:$BF$100)+SUM($BF$117:$BF$158)),2)*$F$32,2)</f>
        <v>0</v>
      </c>
      <c r="N32" s="316"/>
      <c r="O32" s="316"/>
      <c r="P32" s="316"/>
      <c r="R32" s="183"/>
    </row>
    <row r="33" spans="2:18" s="174" customFormat="1" ht="15" customHeight="1" hidden="1">
      <c r="B33" s="188"/>
      <c r="E33" s="254" t="s">
        <v>355</v>
      </c>
      <c r="F33" s="253">
        <v>0.21</v>
      </c>
      <c r="G33" s="252" t="s">
        <v>352</v>
      </c>
      <c r="H33" s="330">
        <f>ROUND((SUM($BG$99:$BG$100)+SUM($BG$117:$BG$158)),2)</f>
        <v>0</v>
      </c>
      <c r="I33" s="316"/>
      <c r="J33" s="316"/>
      <c r="M33" s="330">
        <v>0</v>
      </c>
      <c r="N33" s="316"/>
      <c r="O33" s="316"/>
      <c r="P33" s="316"/>
      <c r="R33" s="183"/>
    </row>
    <row r="34" spans="2:18" s="174" customFormat="1" ht="15" customHeight="1" hidden="1">
      <c r="B34" s="188"/>
      <c r="E34" s="254" t="s">
        <v>354</v>
      </c>
      <c r="F34" s="253">
        <v>0.15</v>
      </c>
      <c r="G34" s="252" t="s">
        <v>352</v>
      </c>
      <c r="H34" s="330">
        <f>ROUND((SUM($BH$99:$BH$100)+SUM($BH$117:$BH$158)),2)</f>
        <v>0</v>
      </c>
      <c r="I34" s="316"/>
      <c r="J34" s="316"/>
      <c r="M34" s="330">
        <v>0</v>
      </c>
      <c r="N34" s="316"/>
      <c r="O34" s="316"/>
      <c r="P34" s="316"/>
      <c r="R34" s="183"/>
    </row>
    <row r="35" spans="2:18" s="174" customFormat="1" ht="15" customHeight="1" hidden="1">
      <c r="B35" s="188"/>
      <c r="E35" s="254" t="s">
        <v>353</v>
      </c>
      <c r="F35" s="253">
        <v>0</v>
      </c>
      <c r="G35" s="252" t="s">
        <v>352</v>
      </c>
      <c r="H35" s="330">
        <f>ROUND((SUM($BI$99:$BI$100)+SUM($BI$117:$BI$158)),2)</f>
        <v>0</v>
      </c>
      <c r="I35" s="316"/>
      <c r="J35" s="316"/>
      <c r="M35" s="330">
        <v>0</v>
      </c>
      <c r="N35" s="316"/>
      <c r="O35" s="316"/>
      <c r="P35" s="316"/>
      <c r="R35" s="183"/>
    </row>
    <row r="36" spans="2:18" s="174" customFormat="1" ht="7.5" customHeight="1">
      <c r="B36" s="188"/>
      <c r="R36" s="183"/>
    </row>
    <row r="37" spans="2:18" s="174" customFormat="1" ht="26.25" customHeight="1">
      <c r="B37" s="188"/>
      <c r="C37" s="226"/>
      <c r="D37" s="251" t="s">
        <v>351</v>
      </c>
      <c r="E37" s="248"/>
      <c r="F37" s="248"/>
      <c r="G37" s="250" t="s">
        <v>350</v>
      </c>
      <c r="H37" s="249" t="s">
        <v>349</v>
      </c>
      <c r="I37" s="248"/>
      <c r="J37" s="248"/>
      <c r="K37" s="248"/>
      <c r="L37" s="331">
        <f>SUM($M$29:$M$35)</f>
        <v>0</v>
      </c>
      <c r="M37" s="332"/>
      <c r="N37" s="332"/>
      <c r="O37" s="332"/>
      <c r="P37" s="333"/>
      <c r="Q37" s="226"/>
      <c r="R37" s="183"/>
    </row>
    <row r="38" spans="2:18" s="174" customFormat="1" ht="15" customHeight="1">
      <c r="B38" s="188"/>
      <c r="R38" s="183"/>
    </row>
    <row r="39" spans="2:18" s="174" customFormat="1" ht="15" customHeight="1">
      <c r="B39" s="188"/>
      <c r="R39" s="183"/>
    </row>
    <row r="40" spans="2:18" ht="14.25" customHeight="1">
      <c r="B40" s="245"/>
      <c r="R40" s="242"/>
    </row>
    <row r="41" spans="2:18" ht="14.25" customHeight="1">
      <c r="B41" s="245"/>
      <c r="R41" s="242"/>
    </row>
    <row r="42" spans="2:18" ht="14.25" customHeight="1">
      <c r="B42" s="245"/>
      <c r="R42" s="242"/>
    </row>
    <row r="43" spans="2:18" ht="14.25" customHeight="1">
      <c r="B43" s="245"/>
      <c r="R43" s="242"/>
    </row>
    <row r="44" spans="2:18" ht="14.25" customHeight="1">
      <c r="B44" s="245"/>
      <c r="R44" s="242"/>
    </row>
    <row r="45" spans="2:18" ht="14.25" customHeight="1">
      <c r="B45" s="245"/>
      <c r="R45" s="242"/>
    </row>
    <row r="46" spans="2:18" ht="14.25" customHeight="1">
      <c r="B46" s="245"/>
      <c r="R46" s="242"/>
    </row>
    <row r="47" spans="2:18" ht="14.25" customHeight="1">
      <c r="B47" s="245"/>
      <c r="R47" s="242"/>
    </row>
    <row r="48" spans="2:18" ht="14.25" customHeight="1">
      <c r="B48" s="245"/>
      <c r="R48" s="242"/>
    </row>
    <row r="49" spans="2:18" ht="14.25" customHeight="1">
      <c r="B49" s="245"/>
      <c r="R49" s="242"/>
    </row>
    <row r="50" spans="2:18" s="174" customFormat="1" ht="15.75" customHeight="1">
      <c r="B50" s="188"/>
      <c r="D50" s="247" t="s">
        <v>348</v>
      </c>
      <c r="E50" s="208"/>
      <c r="F50" s="208"/>
      <c r="G50" s="208"/>
      <c r="H50" s="246"/>
      <c r="J50" s="247" t="s">
        <v>347</v>
      </c>
      <c r="K50" s="208"/>
      <c r="L50" s="208"/>
      <c r="M50" s="208"/>
      <c r="N50" s="208"/>
      <c r="O50" s="208"/>
      <c r="P50" s="246"/>
      <c r="R50" s="183"/>
    </row>
    <row r="51" spans="2:18" ht="14.25" customHeight="1">
      <c r="B51" s="245"/>
      <c r="D51" s="244"/>
      <c r="H51" s="243"/>
      <c r="J51" s="244"/>
      <c r="P51" s="243"/>
      <c r="R51" s="242"/>
    </row>
    <row r="52" spans="2:18" ht="14.25" customHeight="1">
      <c r="B52" s="245"/>
      <c r="D52" s="244"/>
      <c r="H52" s="243"/>
      <c r="J52" s="244"/>
      <c r="P52" s="243"/>
      <c r="R52" s="242"/>
    </row>
    <row r="53" spans="2:18" ht="14.25" customHeight="1">
      <c r="B53" s="245"/>
      <c r="D53" s="244"/>
      <c r="H53" s="243"/>
      <c r="J53" s="244"/>
      <c r="P53" s="243"/>
      <c r="R53" s="242"/>
    </row>
    <row r="54" spans="2:18" ht="14.25" customHeight="1">
      <c r="B54" s="245"/>
      <c r="D54" s="244"/>
      <c r="H54" s="243"/>
      <c r="J54" s="244"/>
      <c r="P54" s="243"/>
      <c r="R54" s="242"/>
    </row>
    <row r="55" spans="2:18" ht="14.25" customHeight="1">
      <c r="B55" s="245"/>
      <c r="D55" s="244"/>
      <c r="H55" s="243"/>
      <c r="J55" s="244"/>
      <c r="P55" s="243"/>
      <c r="R55" s="242"/>
    </row>
    <row r="56" spans="2:18" ht="14.25" customHeight="1">
      <c r="B56" s="245"/>
      <c r="D56" s="244"/>
      <c r="H56" s="243"/>
      <c r="J56" s="244"/>
      <c r="P56" s="243"/>
      <c r="R56" s="242"/>
    </row>
    <row r="57" spans="2:18" ht="14.25" customHeight="1">
      <c r="B57" s="245"/>
      <c r="D57" s="244"/>
      <c r="H57" s="243"/>
      <c r="J57" s="244"/>
      <c r="P57" s="243"/>
      <c r="R57" s="242"/>
    </row>
    <row r="58" spans="2:18" ht="14.25" customHeight="1">
      <c r="B58" s="245"/>
      <c r="D58" s="244"/>
      <c r="H58" s="243"/>
      <c r="J58" s="244"/>
      <c r="P58" s="243"/>
      <c r="R58" s="242"/>
    </row>
    <row r="59" spans="2:18" s="174" customFormat="1" ht="15.75" customHeight="1">
      <c r="B59" s="188"/>
      <c r="D59" s="241" t="s">
        <v>344</v>
      </c>
      <c r="E59" s="239"/>
      <c r="F59" s="239"/>
      <c r="G59" s="240" t="s">
        <v>343</v>
      </c>
      <c r="H59" s="238"/>
      <c r="J59" s="241" t="s">
        <v>344</v>
      </c>
      <c r="K59" s="239"/>
      <c r="L59" s="239"/>
      <c r="M59" s="239"/>
      <c r="N59" s="240" t="s">
        <v>343</v>
      </c>
      <c r="O59" s="239"/>
      <c r="P59" s="238"/>
      <c r="R59" s="183"/>
    </row>
    <row r="60" spans="2:18" ht="14.25" customHeight="1">
      <c r="B60" s="245"/>
      <c r="R60" s="242"/>
    </row>
    <row r="61" spans="2:18" s="174" customFormat="1" ht="15.75" customHeight="1">
      <c r="B61" s="188"/>
      <c r="D61" s="247" t="s">
        <v>346</v>
      </c>
      <c r="E61" s="208"/>
      <c r="F61" s="208"/>
      <c r="G61" s="208"/>
      <c r="H61" s="246"/>
      <c r="J61" s="247" t="s">
        <v>345</v>
      </c>
      <c r="K61" s="208"/>
      <c r="L61" s="208"/>
      <c r="M61" s="208"/>
      <c r="N61" s="208"/>
      <c r="O61" s="208"/>
      <c r="P61" s="246"/>
      <c r="R61" s="183"/>
    </row>
    <row r="62" spans="2:18" ht="14.25" customHeight="1">
      <c r="B62" s="245"/>
      <c r="D62" s="244"/>
      <c r="H62" s="243"/>
      <c r="J62" s="244"/>
      <c r="P62" s="243"/>
      <c r="R62" s="242"/>
    </row>
    <row r="63" spans="2:18" ht="14.25" customHeight="1">
      <c r="B63" s="245"/>
      <c r="D63" s="244"/>
      <c r="H63" s="243"/>
      <c r="J63" s="244"/>
      <c r="P63" s="243"/>
      <c r="R63" s="242"/>
    </row>
    <row r="64" spans="2:18" ht="14.25" customHeight="1">
      <c r="B64" s="245"/>
      <c r="D64" s="244"/>
      <c r="H64" s="243"/>
      <c r="J64" s="244"/>
      <c r="P64" s="243"/>
      <c r="R64" s="242"/>
    </row>
    <row r="65" spans="2:18" ht="14.25" customHeight="1">
      <c r="B65" s="245"/>
      <c r="D65" s="244"/>
      <c r="H65" s="243"/>
      <c r="J65" s="244"/>
      <c r="P65" s="243"/>
      <c r="R65" s="242"/>
    </row>
    <row r="66" spans="2:18" ht="14.25" customHeight="1">
      <c r="B66" s="245"/>
      <c r="D66" s="244"/>
      <c r="H66" s="243"/>
      <c r="J66" s="244"/>
      <c r="P66" s="243"/>
      <c r="R66" s="242"/>
    </row>
    <row r="67" spans="2:18" ht="14.25" customHeight="1">
      <c r="B67" s="245"/>
      <c r="D67" s="244"/>
      <c r="H67" s="243"/>
      <c r="J67" s="244"/>
      <c r="P67" s="243"/>
      <c r="R67" s="242"/>
    </row>
    <row r="68" spans="2:18" ht="14.25" customHeight="1">
      <c r="B68" s="245"/>
      <c r="D68" s="244"/>
      <c r="H68" s="243"/>
      <c r="J68" s="244"/>
      <c r="P68" s="243"/>
      <c r="R68" s="242"/>
    </row>
    <row r="69" spans="2:18" ht="14.25" customHeight="1">
      <c r="B69" s="245"/>
      <c r="D69" s="244"/>
      <c r="H69" s="243"/>
      <c r="J69" s="244"/>
      <c r="P69" s="243"/>
      <c r="R69" s="242"/>
    </row>
    <row r="70" spans="2:18" s="174" customFormat="1" ht="15.75" customHeight="1">
      <c r="B70" s="188"/>
      <c r="D70" s="241" t="s">
        <v>344</v>
      </c>
      <c r="E70" s="239"/>
      <c r="F70" s="239"/>
      <c r="G70" s="240" t="s">
        <v>343</v>
      </c>
      <c r="H70" s="238"/>
      <c r="J70" s="241" t="s">
        <v>344</v>
      </c>
      <c r="K70" s="239"/>
      <c r="L70" s="239"/>
      <c r="M70" s="239"/>
      <c r="N70" s="240" t="s">
        <v>343</v>
      </c>
      <c r="O70" s="239"/>
      <c r="P70" s="238"/>
      <c r="R70" s="183"/>
    </row>
    <row r="71" spans="2:18" s="174" customFormat="1" ht="15" customHeight="1">
      <c r="B71" s="177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5"/>
    </row>
    <row r="75" spans="2:18" s="174" customFormat="1" ht="7.5" customHeight="1">
      <c r="B75" s="225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3"/>
    </row>
    <row r="76" spans="2:18" s="174" customFormat="1" ht="37.5" customHeight="1">
      <c r="B76" s="188"/>
      <c r="C76" s="327" t="s">
        <v>546</v>
      </c>
      <c r="D76" s="316"/>
      <c r="E76" s="316"/>
      <c r="F76" s="316"/>
      <c r="G76" s="316"/>
      <c r="H76" s="316"/>
      <c r="I76" s="316"/>
      <c r="J76" s="316"/>
      <c r="K76" s="316"/>
      <c r="L76" s="316"/>
      <c r="M76" s="316"/>
      <c r="N76" s="316"/>
      <c r="O76" s="316"/>
      <c r="P76" s="316"/>
      <c r="Q76" s="316"/>
      <c r="R76" s="183"/>
    </row>
    <row r="77" spans="2:18" s="174" customFormat="1" ht="7.5" customHeight="1">
      <c r="B77" s="188"/>
      <c r="R77" s="183"/>
    </row>
    <row r="78" spans="2:18" s="174" customFormat="1" ht="37.5" customHeight="1">
      <c r="B78" s="188"/>
      <c r="C78" s="222" t="s">
        <v>340</v>
      </c>
      <c r="F78" s="329" t="str">
        <f>$F$6</f>
        <v>Rekonstrukce venkovního osvětlení - zemní a zednické práce</v>
      </c>
      <c r="G78" s="316"/>
      <c r="H78" s="316"/>
      <c r="I78" s="316"/>
      <c r="J78" s="316"/>
      <c r="K78" s="316"/>
      <c r="L78" s="316"/>
      <c r="M78" s="316"/>
      <c r="N78" s="316"/>
      <c r="O78" s="316"/>
      <c r="P78" s="316"/>
      <c r="R78" s="183"/>
    </row>
    <row r="79" spans="2:18" s="174" customFormat="1" ht="7.5" customHeight="1">
      <c r="B79" s="188"/>
      <c r="R79" s="183"/>
    </row>
    <row r="80" spans="2:18" s="174" customFormat="1" ht="18.75" customHeight="1">
      <c r="B80" s="188"/>
      <c r="C80" s="220" t="s">
        <v>339</v>
      </c>
      <c r="F80" s="221" t="str">
        <f>$F$8</f>
        <v>Pod Hrází - VD Pastviny</v>
      </c>
      <c r="K80" s="220" t="s">
        <v>338</v>
      </c>
      <c r="M80" s="315">
        <f>IF($O$8="","",$O$8)</f>
        <v>42386</v>
      </c>
      <c r="N80" s="316"/>
      <c r="O80" s="316"/>
      <c r="P80" s="316"/>
      <c r="R80" s="183"/>
    </row>
    <row r="81" spans="2:18" s="174" customFormat="1" ht="7.5" customHeight="1">
      <c r="B81" s="188"/>
      <c r="R81" s="183"/>
    </row>
    <row r="82" spans="2:18" s="174" customFormat="1" ht="15.75" customHeight="1">
      <c r="B82" s="188"/>
      <c r="C82" s="220" t="s">
        <v>337</v>
      </c>
      <c r="F82" s="90" t="s">
        <v>554</v>
      </c>
      <c r="K82" s="220" t="s">
        <v>336</v>
      </c>
      <c r="M82" s="317" t="s">
        <v>555</v>
      </c>
      <c r="N82" s="316"/>
      <c r="O82" s="316"/>
      <c r="P82" s="316"/>
      <c r="Q82" s="316"/>
      <c r="R82" s="183"/>
    </row>
    <row r="83" spans="2:18" s="174" customFormat="1" ht="15" customHeight="1">
      <c r="B83" s="188"/>
      <c r="C83" s="220" t="s">
        <v>334</v>
      </c>
      <c r="F83" s="221" t="str">
        <f>IF($E$14="","",$E$14)</f>
        <v xml:space="preserve"> </v>
      </c>
      <c r="K83" s="220" t="s">
        <v>333</v>
      </c>
      <c r="M83" s="317" t="str">
        <f>$E$20</f>
        <v xml:space="preserve"> </v>
      </c>
      <c r="N83" s="316"/>
      <c r="O83" s="316"/>
      <c r="P83" s="316"/>
      <c r="Q83" s="316"/>
      <c r="R83" s="183"/>
    </row>
    <row r="84" spans="2:18" s="174" customFormat="1" ht="11.25" customHeight="1">
      <c r="B84" s="188"/>
      <c r="R84" s="183"/>
    </row>
    <row r="85" spans="2:18" s="174" customFormat="1" ht="30" customHeight="1">
      <c r="B85" s="188"/>
      <c r="C85" s="334" t="s">
        <v>545</v>
      </c>
      <c r="D85" s="326"/>
      <c r="E85" s="326"/>
      <c r="F85" s="326"/>
      <c r="G85" s="326"/>
      <c r="H85" s="226"/>
      <c r="I85" s="226"/>
      <c r="J85" s="226"/>
      <c r="K85" s="226"/>
      <c r="L85" s="226"/>
      <c r="M85" s="226"/>
      <c r="N85" s="334" t="s">
        <v>544</v>
      </c>
      <c r="O85" s="316"/>
      <c r="P85" s="316"/>
      <c r="Q85" s="316"/>
      <c r="R85" s="183"/>
    </row>
    <row r="86" spans="2:18" s="174" customFormat="1" ht="11.25" customHeight="1">
      <c r="B86" s="188"/>
      <c r="R86" s="183"/>
    </row>
    <row r="87" spans="2:47" s="174" customFormat="1" ht="30" customHeight="1">
      <c r="B87" s="188"/>
      <c r="C87" s="211" t="s">
        <v>543</v>
      </c>
      <c r="N87" s="324">
        <f>$N$117</f>
        <v>0</v>
      </c>
      <c r="O87" s="316"/>
      <c r="P87" s="316"/>
      <c r="Q87" s="316"/>
      <c r="R87" s="183"/>
      <c r="AU87" s="174" t="s">
        <v>527</v>
      </c>
    </row>
    <row r="88" spans="2:18" s="234" customFormat="1" ht="25.5" customHeight="1">
      <c r="B88" s="237"/>
      <c r="D88" s="236" t="s">
        <v>526</v>
      </c>
      <c r="N88" s="328">
        <f>$N$118</f>
        <v>0</v>
      </c>
      <c r="O88" s="320"/>
      <c r="P88" s="320"/>
      <c r="Q88" s="320"/>
      <c r="R88" s="235"/>
    </row>
    <row r="89" spans="2:18" s="230" customFormat="1" ht="21" customHeight="1">
      <c r="B89" s="233"/>
      <c r="D89" s="232" t="s">
        <v>525</v>
      </c>
      <c r="N89" s="319">
        <f>$N$119</f>
        <v>0</v>
      </c>
      <c r="O89" s="320"/>
      <c r="P89" s="320"/>
      <c r="Q89" s="320"/>
      <c r="R89" s="231"/>
    </row>
    <row r="90" spans="2:18" s="230" customFormat="1" ht="21" customHeight="1">
      <c r="B90" s="233"/>
      <c r="D90" s="232" t="s">
        <v>455</v>
      </c>
      <c r="N90" s="319">
        <f>$N$138</f>
        <v>0</v>
      </c>
      <c r="O90" s="320"/>
      <c r="P90" s="320"/>
      <c r="Q90" s="320"/>
      <c r="R90" s="231"/>
    </row>
    <row r="91" spans="2:18" s="230" customFormat="1" ht="21" customHeight="1">
      <c r="B91" s="233"/>
      <c r="D91" s="232" t="s">
        <v>442</v>
      </c>
      <c r="N91" s="319">
        <f>$N$142</f>
        <v>0</v>
      </c>
      <c r="O91" s="320"/>
      <c r="P91" s="320"/>
      <c r="Q91" s="320"/>
      <c r="R91" s="231"/>
    </row>
    <row r="92" spans="2:18" s="230" customFormat="1" ht="21" customHeight="1">
      <c r="B92" s="233"/>
      <c r="D92" s="232" t="s">
        <v>435</v>
      </c>
      <c r="N92" s="319">
        <f>$N$145</f>
        <v>0</v>
      </c>
      <c r="O92" s="320"/>
      <c r="P92" s="320"/>
      <c r="Q92" s="320"/>
      <c r="R92" s="231"/>
    </row>
    <row r="93" spans="2:18" s="230" customFormat="1" ht="21" customHeight="1">
      <c r="B93" s="233"/>
      <c r="D93" s="232" t="s">
        <v>430</v>
      </c>
      <c r="N93" s="319">
        <f>$N$147</f>
        <v>0</v>
      </c>
      <c r="O93" s="320"/>
      <c r="P93" s="320"/>
      <c r="Q93" s="320"/>
      <c r="R93" s="231"/>
    </row>
    <row r="94" spans="2:18" s="230" customFormat="1" ht="21" customHeight="1">
      <c r="B94" s="233"/>
      <c r="D94" s="232" t="s">
        <v>415</v>
      </c>
      <c r="N94" s="319">
        <f>$N$151</f>
        <v>0</v>
      </c>
      <c r="O94" s="320"/>
      <c r="P94" s="320"/>
      <c r="Q94" s="320"/>
      <c r="R94" s="231"/>
    </row>
    <row r="95" spans="2:18" s="230" customFormat="1" ht="21" customHeight="1">
      <c r="B95" s="233"/>
      <c r="D95" s="232" t="s">
        <v>405</v>
      </c>
      <c r="N95" s="319">
        <f>$N$154</f>
        <v>0</v>
      </c>
      <c r="O95" s="320"/>
      <c r="P95" s="320"/>
      <c r="Q95" s="320"/>
      <c r="R95" s="231"/>
    </row>
    <row r="96" spans="2:18" s="234" customFormat="1" ht="25.5" customHeight="1">
      <c r="B96" s="237"/>
      <c r="D96" s="236" t="s">
        <v>398</v>
      </c>
      <c r="N96" s="328">
        <f>$N$156</f>
        <v>0</v>
      </c>
      <c r="O96" s="320"/>
      <c r="P96" s="320"/>
      <c r="Q96" s="320"/>
      <c r="R96" s="235"/>
    </row>
    <row r="97" spans="2:18" s="230" customFormat="1" ht="21" customHeight="1">
      <c r="B97" s="233"/>
      <c r="D97" s="232" t="s">
        <v>397</v>
      </c>
      <c r="N97" s="319">
        <f>$N$157</f>
        <v>0</v>
      </c>
      <c r="O97" s="320"/>
      <c r="P97" s="320"/>
      <c r="Q97" s="320"/>
      <c r="R97" s="231"/>
    </row>
    <row r="98" spans="2:18" s="174" customFormat="1" ht="22.5" customHeight="1">
      <c r="B98" s="188"/>
      <c r="R98" s="183"/>
    </row>
    <row r="99" spans="2:21" s="174" customFormat="1" ht="30" customHeight="1">
      <c r="B99" s="188"/>
      <c r="C99" s="211" t="s">
        <v>542</v>
      </c>
      <c r="N99" s="324">
        <v>0</v>
      </c>
      <c r="O99" s="316"/>
      <c r="P99" s="316"/>
      <c r="Q99" s="316"/>
      <c r="R99" s="183"/>
      <c r="T99" s="229"/>
      <c r="U99" s="228" t="s">
        <v>303</v>
      </c>
    </row>
    <row r="100" spans="2:18" s="174" customFormat="1" ht="18.75" customHeight="1">
      <c r="B100" s="188"/>
      <c r="R100" s="183"/>
    </row>
    <row r="101" spans="2:18" s="174" customFormat="1" ht="30" customHeight="1">
      <c r="B101" s="188"/>
      <c r="C101" s="227" t="s">
        <v>301</v>
      </c>
      <c r="D101" s="226"/>
      <c r="E101" s="226"/>
      <c r="F101" s="226"/>
      <c r="G101" s="226"/>
      <c r="H101" s="226"/>
      <c r="I101" s="226"/>
      <c r="J101" s="226"/>
      <c r="K101" s="226"/>
      <c r="L101" s="325">
        <f>ROUND(SUM($N$87+$N$99),2)</f>
        <v>0</v>
      </c>
      <c r="M101" s="326"/>
      <c r="N101" s="326"/>
      <c r="O101" s="326"/>
      <c r="P101" s="326"/>
      <c r="Q101" s="326"/>
      <c r="R101" s="183"/>
    </row>
    <row r="102" spans="2:18" s="174" customFormat="1" ht="7.5" customHeight="1">
      <c r="B102" s="177"/>
      <c r="C102" s="176"/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  <c r="R102" s="175"/>
    </row>
    <row r="106" spans="2:18" s="174" customFormat="1" ht="7.5" customHeight="1">
      <c r="B106" s="225"/>
      <c r="C106" s="224"/>
      <c r="D106" s="224"/>
      <c r="E106" s="224"/>
      <c r="F106" s="224"/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224"/>
      <c r="R106" s="223"/>
    </row>
    <row r="107" spans="2:18" s="174" customFormat="1" ht="37.5" customHeight="1">
      <c r="B107" s="188"/>
      <c r="C107" s="327" t="s">
        <v>541</v>
      </c>
      <c r="D107" s="316"/>
      <c r="E107" s="316"/>
      <c r="F107" s="316"/>
      <c r="G107" s="316"/>
      <c r="H107" s="316"/>
      <c r="I107" s="316"/>
      <c r="J107" s="316"/>
      <c r="K107" s="316"/>
      <c r="L107" s="316"/>
      <c r="M107" s="316"/>
      <c r="N107" s="316"/>
      <c r="O107" s="316"/>
      <c r="P107" s="316"/>
      <c r="Q107" s="316"/>
      <c r="R107" s="183"/>
    </row>
    <row r="108" spans="2:18" s="174" customFormat="1" ht="7.5" customHeight="1">
      <c r="B108" s="188"/>
      <c r="R108" s="183"/>
    </row>
    <row r="109" spans="2:18" s="174" customFormat="1" ht="37.5" customHeight="1">
      <c r="B109" s="188"/>
      <c r="C109" s="222" t="s">
        <v>340</v>
      </c>
      <c r="F109" s="329" t="str">
        <f>$F$6</f>
        <v>Rekonstrukce venkovního osvětlení - zemní a zednické práce</v>
      </c>
      <c r="G109" s="316"/>
      <c r="H109" s="316"/>
      <c r="I109" s="316"/>
      <c r="J109" s="316"/>
      <c r="K109" s="316"/>
      <c r="L109" s="316"/>
      <c r="M109" s="316"/>
      <c r="N109" s="316"/>
      <c r="O109" s="316"/>
      <c r="P109" s="316"/>
      <c r="R109" s="183"/>
    </row>
    <row r="110" spans="2:18" s="174" customFormat="1" ht="7.5" customHeight="1">
      <c r="B110" s="188"/>
      <c r="R110" s="183"/>
    </row>
    <row r="111" spans="2:18" s="174" customFormat="1" ht="18.75" customHeight="1">
      <c r="B111" s="188"/>
      <c r="C111" s="220" t="s">
        <v>339</v>
      </c>
      <c r="F111" s="221" t="str">
        <f>$F$8</f>
        <v>Pod Hrází - VD Pastviny</v>
      </c>
      <c r="K111" s="220" t="s">
        <v>338</v>
      </c>
      <c r="M111" s="315">
        <f>IF($O$8="","",$O$8)</f>
        <v>42386</v>
      </c>
      <c r="N111" s="316"/>
      <c r="O111" s="316"/>
      <c r="P111" s="316"/>
      <c r="R111" s="183"/>
    </row>
    <row r="112" spans="2:18" s="174" customFormat="1" ht="7.5" customHeight="1">
      <c r="B112" s="188"/>
      <c r="R112" s="183"/>
    </row>
    <row r="113" spans="2:18" s="174" customFormat="1" ht="15.75" customHeight="1">
      <c r="B113" s="188"/>
      <c r="C113" s="220" t="s">
        <v>337</v>
      </c>
      <c r="F113" s="221" t="str">
        <f>$E$11</f>
        <v xml:space="preserve"> </v>
      </c>
      <c r="K113" s="220" t="s">
        <v>336</v>
      </c>
      <c r="M113" s="317" t="str">
        <f>$E$17</f>
        <v xml:space="preserve"> </v>
      </c>
      <c r="N113" s="316"/>
      <c r="O113" s="316"/>
      <c r="P113" s="316"/>
      <c r="Q113" s="316"/>
      <c r="R113" s="183"/>
    </row>
    <row r="114" spans="2:18" s="174" customFormat="1" ht="15" customHeight="1">
      <c r="B114" s="188"/>
      <c r="C114" s="220" t="s">
        <v>334</v>
      </c>
      <c r="F114" s="221" t="str">
        <f>IF($E$14="","",$E$14)</f>
        <v xml:space="preserve"> </v>
      </c>
      <c r="K114" s="220" t="s">
        <v>333</v>
      </c>
      <c r="M114" s="317" t="str">
        <f>$E$20</f>
        <v xml:space="preserve"> </v>
      </c>
      <c r="N114" s="316"/>
      <c r="O114" s="316"/>
      <c r="P114" s="316"/>
      <c r="Q114" s="316"/>
      <c r="R114" s="183"/>
    </row>
    <row r="115" spans="2:18" s="174" customFormat="1" ht="11.25" customHeight="1">
      <c r="B115" s="188"/>
      <c r="R115" s="183"/>
    </row>
    <row r="116" spans="2:27" s="212" customFormat="1" ht="30" customHeight="1">
      <c r="B116" s="219"/>
      <c r="C116" s="218" t="s">
        <v>540</v>
      </c>
      <c r="D116" s="217" t="s">
        <v>539</v>
      </c>
      <c r="E116" s="217" t="s">
        <v>332</v>
      </c>
      <c r="F116" s="321" t="s">
        <v>538</v>
      </c>
      <c r="G116" s="322"/>
      <c r="H116" s="322"/>
      <c r="I116" s="322"/>
      <c r="J116" s="217" t="s">
        <v>34</v>
      </c>
      <c r="K116" s="217" t="s">
        <v>31</v>
      </c>
      <c r="L116" s="321" t="s">
        <v>537</v>
      </c>
      <c r="M116" s="322"/>
      <c r="N116" s="321" t="s">
        <v>536</v>
      </c>
      <c r="O116" s="322"/>
      <c r="P116" s="322"/>
      <c r="Q116" s="323"/>
      <c r="R116" s="216"/>
      <c r="T116" s="215" t="s">
        <v>535</v>
      </c>
      <c r="U116" s="214" t="s">
        <v>303</v>
      </c>
      <c r="V116" s="214" t="s">
        <v>534</v>
      </c>
      <c r="W116" s="214" t="s">
        <v>533</v>
      </c>
      <c r="X116" s="214" t="s">
        <v>532</v>
      </c>
      <c r="Y116" s="214" t="s">
        <v>531</v>
      </c>
      <c r="Z116" s="214" t="s">
        <v>530</v>
      </c>
      <c r="AA116" s="213" t="s">
        <v>529</v>
      </c>
    </row>
    <row r="117" spans="2:63" s="174" customFormat="1" ht="30" customHeight="1">
      <c r="B117" s="188"/>
      <c r="C117" s="211" t="s">
        <v>528</v>
      </c>
      <c r="N117" s="318">
        <f>$BK$117</f>
        <v>0</v>
      </c>
      <c r="O117" s="316"/>
      <c r="P117" s="316"/>
      <c r="Q117" s="316"/>
      <c r="R117" s="183"/>
      <c r="T117" s="210"/>
      <c r="U117" s="208"/>
      <c r="V117" s="208"/>
      <c r="W117" s="209">
        <f>$W$118+$W$156</f>
        <v>517.333066</v>
      </c>
      <c r="X117" s="208"/>
      <c r="Y117" s="209">
        <f>$Y$118+$Y$156</f>
        <v>46.8782</v>
      </c>
      <c r="Z117" s="208"/>
      <c r="AA117" s="207">
        <f>$AA$118+$AA$156</f>
        <v>12.34</v>
      </c>
      <c r="AT117" s="174" t="s">
        <v>316</v>
      </c>
      <c r="AU117" s="174" t="s">
        <v>527</v>
      </c>
      <c r="BK117" s="206">
        <f>$BK$118+$BK$156</f>
        <v>0</v>
      </c>
    </row>
    <row r="118" spans="2:63" s="189" customFormat="1" ht="37.5" customHeight="1">
      <c r="B118" s="197"/>
      <c r="D118" s="198" t="s">
        <v>526</v>
      </c>
      <c r="E118" s="198"/>
      <c r="F118" s="198"/>
      <c r="G118" s="198"/>
      <c r="H118" s="198"/>
      <c r="I118" s="198"/>
      <c r="J118" s="198"/>
      <c r="K118" s="198"/>
      <c r="L118" s="198"/>
      <c r="M118" s="198"/>
      <c r="N118" s="309">
        <f>$BK$118</f>
        <v>0</v>
      </c>
      <c r="O118" s="310"/>
      <c r="P118" s="310"/>
      <c r="Q118" s="310"/>
      <c r="R118" s="195"/>
      <c r="T118" s="194"/>
      <c r="W118" s="193">
        <f>$W$119+$W$138+$W$142+$W$145+$W$147+$W$151+$W$154</f>
        <v>517.333066</v>
      </c>
      <c r="Y118" s="193">
        <f>$Y$119+$Y$138+$Y$142+$Y$145+$Y$147+$Y$151+$Y$154</f>
        <v>46.8782</v>
      </c>
      <c r="AA118" s="192">
        <f>$AA$119+$AA$138+$AA$142+$AA$145+$AA$147+$AA$151+$AA$154</f>
        <v>12.34</v>
      </c>
      <c r="AR118" s="191" t="s">
        <v>311</v>
      </c>
      <c r="AT118" s="191" t="s">
        <v>316</v>
      </c>
      <c r="AU118" s="191" t="s">
        <v>315</v>
      </c>
      <c r="AY118" s="191" t="s">
        <v>390</v>
      </c>
      <c r="BK118" s="190">
        <f>$BK$119+$BK$138+$BK$142+$BK$145+$BK$147+$BK$151+$BK$154</f>
        <v>0</v>
      </c>
    </row>
    <row r="119" spans="2:63" s="189" customFormat="1" ht="21" customHeight="1">
      <c r="B119" s="197"/>
      <c r="D119" s="196" t="s">
        <v>525</v>
      </c>
      <c r="E119" s="196"/>
      <c r="F119" s="196"/>
      <c r="G119" s="196"/>
      <c r="H119" s="196"/>
      <c r="I119" s="196"/>
      <c r="J119" s="196"/>
      <c r="K119" s="196"/>
      <c r="L119" s="196"/>
      <c r="M119" s="196"/>
      <c r="N119" s="311">
        <f>$BK$119</f>
        <v>0</v>
      </c>
      <c r="O119" s="310"/>
      <c r="P119" s="310"/>
      <c r="Q119" s="310"/>
      <c r="R119" s="195"/>
      <c r="T119" s="194"/>
      <c r="W119" s="193">
        <f>SUM($W$120:$W$137)</f>
        <v>430.1966</v>
      </c>
      <c r="Y119" s="193">
        <f>SUM($Y$120:$Y$137)</f>
        <v>28.00702</v>
      </c>
      <c r="AA119" s="192">
        <f>SUM($AA$120:$AA$137)</f>
        <v>8.34</v>
      </c>
      <c r="AR119" s="191" t="s">
        <v>311</v>
      </c>
      <c r="AT119" s="191" t="s">
        <v>316</v>
      </c>
      <c r="AU119" s="191" t="s">
        <v>311</v>
      </c>
      <c r="AY119" s="191" t="s">
        <v>390</v>
      </c>
      <c r="BK119" s="190">
        <f>SUM($BK$120:$BK$137)</f>
        <v>0</v>
      </c>
    </row>
    <row r="120" spans="2:65" s="174" customFormat="1" ht="39" customHeight="1">
      <c r="B120" s="188"/>
      <c r="C120" s="187" t="s">
        <v>524</v>
      </c>
      <c r="D120" s="187" t="s">
        <v>392</v>
      </c>
      <c r="E120" s="186" t="s">
        <v>523</v>
      </c>
      <c r="F120" s="303" t="s">
        <v>522</v>
      </c>
      <c r="G120" s="304"/>
      <c r="H120" s="304"/>
      <c r="I120" s="304"/>
      <c r="J120" s="185" t="s">
        <v>407</v>
      </c>
      <c r="K120" s="184">
        <v>20</v>
      </c>
      <c r="L120" s="305"/>
      <c r="M120" s="304"/>
      <c r="N120" s="305">
        <f>ROUND($L$120*$K$120,2)</f>
        <v>0</v>
      </c>
      <c r="O120" s="304"/>
      <c r="P120" s="304"/>
      <c r="Q120" s="304"/>
      <c r="R120" s="183"/>
      <c r="T120" s="182"/>
      <c r="U120" s="201" t="s">
        <v>357</v>
      </c>
      <c r="V120" s="200">
        <v>0.379</v>
      </c>
      <c r="W120" s="200">
        <f>$V$120*$K$120</f>
        <v>7.58</v>
      </c>
      <c r="X120" s="200">
        <v>0</v>
      </c>
      <c r="Y120" s="200">
        <f>$X$120*$K$120</f>
        <v>0</v>
      </c>
      <c r="Z120" s="200">
        <v>0.417</v>
      </c>
      <c r="AA120" s="199">
        <f>$Z$120*$K$120</f>
        <v>8.34</v>
      </c>
      <c r="AR120" s="174" t="s">
        <v>400</v>
      </c>
      <c r="AT120" s="174" t="s">
        <v>392</v>
      </c>
      <c r="AU120" s="174" t="s">
        <v>391</v>
      </c>
      <c r="AY120" s="174" t="s">
        <v>390</v>
      </c>
      <c r="BE120" s="178">
        <f>IF($U$120="základní",$N$120,0)</f>
        <v>0</v>
      </c>
      <c r="BF120" s="178">
        <f>IF($U$120="snížená",$N$120,0)</f>
        <v>0</v>
      </c>
      <c r="BG120" s="178">
        <f>IF($U$120="zákl. přenesená",$N$120,0)</f>
        <v>0</v>
      </c>
      <c r="BH120" s="178">
        <f>IF($U$120="sníž. přenesená",$N$120,0)</f>
        <v>0</v>
      </c>
      <c r="BI120" s="178">
        <f>IF($U$120="nulová",$N$120,0)</f>
        <v>0</v>
      </c>
      <c r="BJ120" s="174" t="s">
        <v>311</v>
      </c>
      <c r="BK120" s="178">
        <f>ROUND($L$120*$K$120,2)</f>
        <v>0</v>
      </c>
      <c r="BL120" s="174" t="s">
        <v>400</v>
      </c>
      <c r="BM120" s="174" t="s">
        <v>521</v>
      </c>
    </row>
    <row r="121" spans="2:65" s="174" customFormat="1" ht="27" customHeight="1">
      <c r="B121" s="188"/>
      <c r="C121" s="187" t="s">
        <v>520</v>
      </c>
      <c r="D121" s="187" t="s">
        <v>392</v>
      </c>
      <c r="E121" s="186" t="s">
        <v>519</v>
      </c>
      <c r="F121" s="303" t="s">
        <v>518</v>
      </c>
      <c r="G121" s="304"/>
      <c r="H121" s="304"/>
      <c r="I121" s="304"/>
      <c r="J121" s="185" t="s">
        <v>411</v>
      </c>
      <c r="K121" s="184">
        <v>2</v>
      </c>
      <c r="L121" s="305"/>
      <c r="M121" s="304"/>
      <c r="N121" s="305">
        <f>ROUND($L$121*$K$121,2)</f>
        <v>0</v>
      </c>
      <c r="O121" s="304"/>
      <c r="P121" s="304"/>
      <c r="Q121" s="304"/>
      <c r="R121" s="183"/>
      <c r="T121" s="182"/>
      <c r="U121" s="201" t="s">
        <v>357</v>
      </c>
      <c r="V121" s="200">
        <v>1.532</v>
      </c>
      <c r="W121" s="200">
        <f>$V$121*$K$121</f>
        <v>3.064</v>
      </c>
      <c r="X121" s="200">
        <v>0.00351</v>
      </c>
      <c r="Y121" s="200">
        <f>$X$121*$K$121</f>
        <v>0.00702</v>
      </c>
      <c r="Z121" s="200">
        <v>0</v>
      </c>
      <c r="AA121" s="199">
        <f>$Z$121*$K$121</f>
        <v>0</v>
      </c>
      <c r="AR121" s="174" t="s">
        <v>400</v>
      </c>
      <c r="AT121" s="174" t="s">
        <v>392</v>
      </c>
      <c r="AU121" s="174" t="s">
        <v>391</v>
      </c>
      <c r="AY121" s="174" t="s">
        <v>390</v>
      </c>
      <c r="BE121" s="178">
        <f>IF($U$121="základní",$N$121,0)</f>
        <v>0</v>
      </c>
      <c r="BF121" s="178">
        <f>IF($U$121="snížená",$N$121,0)</f>
        <v>0</v>
      </c>
      <c r="BG121" s="178">
        <f>IF($U$121="zákl. přenesená",$N$121,0)</f>
        <v>0</v>
      </c>
      <c r="BH121" s="178">
        <f>IF($U$121="sníž. přenesená",$N$121,0)</f>
        <v>0</v>
      </c>
      <c r="BI121" s="178">
        <f>IF($U$121="nulová",$N$121,0)</f>
        <v>0</v>
      </c>
      <c r="BJ121" s="174" t="s">
        <v>311</v>
      </c>
      <c r="BK121" s="178">
        <f>ROUND($L$121*$K$121,2)</f>
        <v>0</v>
      </c>
      <c r="BL121" s="174" t="s">
        <v>400</v>
      </c>
      <c r="BM121" s="174" t="s">
        <v>517</v>
      </c>
    </row>
    <row r="122" spans="2:65" s="174" customFormat="1" ht="27" customHeight="1">
      <c r="B122" s="188"/>
      <c r="C122" s="187" t="s">
        <v>391</v>
      </c>
      <c r="D122" s="187" t="s">
        <v>392</v>
      </c>
      <c r="E122" s="186" t="s">
        <v>516</v>
      </c>
      <c r="F122" s="303" t="s">
        <v>515</v>
      </c>
      <c r="G122" s="304"/>
      <c r="H122" s="304"/>
      <c r="I122" s="304"/>
      <c r="J122" s="185" t="s">
        <v>411</v>
      </c>
      <c r="K122" s="184">
        <v>3.5</v>
      </c>
      <c r="L122" s="305"/>
      <c r="M122" s="304"/>
      <c r="N122" s="305">
        <f>ROUND($L$122*$K$122,2)</f>
        <v>0</v>
      </c>
      <c r="O122" s="304"/>
      <c r="P122" s="304"/>
      <c r="Q122" s="304"/>
      <c r="R122" s="183"/>
      <c r="T122" s="182"/>
      <c r="U122" s="201" t="s">
        <v>357</v>
      </c>
      <c r="V122" s="200">
        <v>2.32</v>
      </c>
      <c r="W122" s="200">
        <f>$V$122*$K$122</f>
        <v>8.12</v>
      </c>
      <c r="X122" s="200">
        <v>0</v>
      </c>
      <c r="Y122" s="200">
        <f>$X$122*$K$122</f>
        <v>0</v>
      </c>
      <c r="Z122" s="200">
        <v>0</v>
      </c>
      <c r="AA122" s="199">
        <f>$Z$122*$K$122</f>
        <v>0</v>
      </c>
      <c r="AR122" s="174" t="s">
        <v>400</v>
      </c>
      <c r="AT122" s="174" t="s">
        <v>392</v>
      </c>
      <c r="AU122" s="174" t="s">
        <v>391</v>
      </c>
      <c r="AY122" s="174" t="s">
        <v>390</v>
      </c>
      <c r="BE122" s="178">
        <f>IF($U$122="základní",$N$122,0)</f>
        <v>0</v>
      </c>
      <c r="BF122" s="178">
        <f>IF($U$122="snížená",$N$122,0)</f>
        <v>0</v>
      </c>
      <c r="BG122" s="178">
        <f>IF($U$122="zákl. přenesená",$N$122,0)</f>
        <v>0</v>
      </c>
      <c r="BH122" s="178">
        <f>IF($U$122="sníž. přenesená",$N$122,0)</f>
        <v>0</v>
      </c>
      <c r="BI122" s="178">
        <f>IF($U$122="nulová",$N$122,0)</f>
        <v>0</v>
      </c>
      <c r="BJ122" s="174" t="s">
        <v>311</v>
      </c>
      <c r="BK122" s="178">
        <f>ROUND($L$122*$K$122,2)</f>
        <v>0</v>
      </c>
      <c r="BL122" s="174" t="s">
        <v>400</v>
      </c>
      <c r="BM122" s="174" t="s">
        <v>514</v>
      </c>
    </row>
    <row r="123" spans="2:65" s="174" customFormat="1" ht="27" customHeight="1">
      <c r="B123" s="188"/>
      <c r="C123" s="187" t="s">
        <v>513</v>
      </c>
      <c r="D123" s="187" t="s">
        <v>392</v>
      </c>
      <c r="E123" s="186" t="s">
        <v>512</v>
      </c>
      <c r="F123" s="303" t="s">
        <v>511</v>
      </c>
      <c r="G123" s="304"/>
      <c r="H123" s="304"/>
      <c r="I123" s="304"/>
      <c r="J123" s="185" t="s">
        <v>411</v>
      </c>
      <c r="K123" s="184">
        <v>3.5</v>
      </c>
      <c r="L123" s="305"/>
      <c r="M123" s="304"/>
      <c r="N123" s="305">
        <f>ROUND($L$123*$K$123,2)</f>
        <v>0</v>
      </c>
      <c r="O123" s="304"/>
      <c r="P123" s="304"/>
      <c r="Q123" s="304"/>
      <c r="R123" s="183"/>
      <c r="T123" s="182"/>
      <c r="U123" s="201" t="s">
        <v>357</v>
      </c>
      <c r="V123" s="200">
        <v>0.654</v>
      </c>
      <c r="W123" s="200">
        <f>$V$123*$K$123</f>
        <v>2.289</v>
      </c>
      <c r="X123" s="200">
        <v>0</v>
      </c>
      <c r="Y123" s="200">
        <f>$X$123*$K$123</f>
        <v>0</v>
      </c>
      <c r="Z123" s="200">
        <v>0</v>
      </c>
      <c r="AA123" s="199">
        <f>$Z$123*$K$123</f>
        <v>0</v>
      </c>
      <c r="AR123" s="174" t="s">
        <v>400</v>
      </c>
      <c r="AT123" s="174" t="s">
        <v>392</v>
      </c>
      <c r="AU123" s="174" t="s">
        <v>391</v>
      </c>
      <c r="AY123" s="174" t="s">
        <v>390</v>
      </c>
      <c r="BE123" s="178">
        <f>IF($U$123="základní",$N$123,0)</f>
        <v>0</v>
      </c>
      <c r="BF123" s="178">
        <f>IF($U$123="snížená",$N$123,0)</f>
        <v>0</v>
      </c>
      <c r="BG123" s="178">
        <f>IF($U$123="zákl. přenesená",$N$123,0)</f>
        <v>0</v>
      </c>
      <c r="BH123" s="178">
        <f>IF($U$123="sníž. přenesená",$N$123,0)</f>
        <v>0</v>
      </c>
      <c r="BI123" s="178">
        <f>IF($U$123="nulová",$N$123,0)</f>
        <v>0</v>
      </c>
      <c r="BJ123" s="174" t="s">
        <v>311</v>
      </c>
      <c r="BK123" s="178">
        <f>ROUND($L$123*$K$123,2)</f>
        <v>0</v>
      </c>
      <c r="BL123" s="174" t="s">
        <v>400</v>
      </c>
      <c r="BM123" s="174" t="s">
        <v>510</v>
      </c>
    </row>
    <row r="124" spans="2:65" s="174" customFormat="1" ht="15.75" customHeight="1">
      <c r="B124" s="188"/>
      <c r="C124" s="187" t="s">
        <v>400</v>
      </c>
      <c r="D124" s="187" t="s">
        <v>392</v>
      </c>
      <c r="E124" s="186" t="s">
        <v>509</v>
      </c>
      <c r="F124" s="303" t="s">
        <v>508</v>
      </c>
      <c r="G124" s="304"/>
      <c r="H124" s="304"/>
      <c r="I124" s="304"/>
      <c r="J124" s="185" t="s">
        <v>411</v>
      </c>
      <c r="K124" s="184">
        <v>36.4</v>
      </c>
      <c r="L124" s="305"/>
      <c r="M124" s="304"/>
      <c r="N124" s="305">
        <f>ROUND($L$124*$K$124,2)</f>
        <v>0</v>
      </c>
      <c r="O124" s="304"/>
      <c r="P124" s="304"/>
      <c r="Q124" s="304"/>
      <c r="R124" s="183"/>
      <c r="T124" s="182"/>
      <c r="U124" s="201" t="s">
        <v>357</v>
      </c>
      <c r="V124" s="200">
        <v>6.35</v>
      </c>
      <c r="W124" s="200">
        <f>$V$124*$K$124</f>
        <v>231.14</v>
      </c>
      <c r="X124" s="200">
        <v>0</v>
      </c>
      <c r="Y124" s="200">
        <f>$X$124*$K$124</f>
        <v>0</v>
      </c>
      <c r="Z124" s="200">
        <v>0</v>
      </c>
      <c r="AA124" s="199">
        <f>$Z$124*$K$124</f>
        <v>0</v>
      </c>
      <c r="AR124" s="174" t="s">
        <v>400</v>
      </c>
      <c r="AT124" s="174" t="s">
        <v>392</v>
      </c>
      <c r="AU124" s="174" t="s">
        <v>391</v>
      </c>
      <c r="AY124" s="174" t="s">
        <v>390</v>
      </c>
      <c r="BE124" s="178">
        <f>IF($U$124="základní",$N$124,0)</f>
        <v>0</v>
      </c>
      <c r="BF124" s="178">
        <f>IF($U$124="snížená",$N$124,0)</f>
        <v>0</v>
      </c>
      <c r="BG124" s="178">
        <f>IF($U$124="zákl. přenesená",$N$124,0)</f>
        <v>0</v>
      </c>
      <c r="BH124" s="178">
        <f>IF($U$124="sníž. přenesená",$N$124,0)</f>
        <v>0</v>
      </c>
      <c r="BI124" s="178">
        <f>IF($U$124="nulová",$N$124,0)</f>
        <v>0</v>
      </c>
      <c r="BJ124" s="174" t="s">
        <v>311</v>
      </c>
      <c r="BK124" s="178">
        <f>ROUND($L$124*$K$124,2)</f>
        <v>0</v>
      </c>
      <c r="BL124" s="174" t="s">
        <v>400</v>
      </c>
      <c r="BM124" s="174" t="s">
        <v>507</v>
      </c>
    </row>
    <row r="125" spans="2:65" s="174" customFormat="1" ht="27" customHeight="1">
      <c r="B125" s="188"/>
      <c r="C125" s="187" t="s">
        <v>506</v>
      </c>
      <c r="D125" s="187" t="s">
        <v>392</v>
      </c>
      <c r="E125" s="186" t="s">
        <v>505</v>
      </c>
      <c r="F125" s="303" t="s">
        <v>504</v>
      </c>
      <c r="G125" s="304"/>
      <c r="H125" s="304"/>
      <c r="I125" s="304"/>
      <c r="J125" s="185" t="s">
        <v>411</v>
      </c>
      <c r="K125" s="184">
        <v>3.5</v>
      </c>
      <c r="L125" s="305"/>
      <c r="M125" s="304"/>
      <c r="N125" s="305">
        <f>ROUND($L$125*$K$125,2)</f>
        <v>0</v>
      </c>
      <c r="O125" s="304"/>
      <c r="P125" s="304"/>
      <c r="Q125" s="304"/>
      <c r="R125" s="183"/>
      <c r="T125" s="182"/>
      <c r="U125" s="201" t="s">
        <v>357</v>
      </c>
      <c r="V125" s="200">
        <v>0.345</v>
      </c>
      <c r="W125" s="200">
        <f>$V$125*$K$125</f>
        <v>1.2075</v>
      </c>
      <c r="X125" s="200">
        <v>0</v>
      </c>
      <c r="Y125" s="200">
        <f>$X$125*$K$125</f>
        <v>0</v>
      </c>
      <c r="Z125" s="200">
        <v>0</v>
      </c>
      <c r="AA125" s="199">
        <f>$Z$125*$K$125</f>
        <v>0</v>
      </c>
      <c r="AR125" s="174" t="s">
        <v>400</v>
      </c>
      <c r="AT125" s="174" t="s">
        <v>392</v>
      </c>
      <c r="AU125" s="174" t="s">
        <v>391</v>
      </c>
      <c r="AY125" s="174" t="s">
        <v>390</v>
      </c>
      <c r="BE125" s="178">
        <f>IF($U$125="základní",$N$125,0)</f>
        <v>0</v>
      </c>
      <c r="BF125" s="178">
        <f>IF($U$125="snížená",$N$125,0)</f>
        <v>0</v>
      </c>
      <c r="BG125" s="178">
        <f>IF($U$125="zákl. přenesená",$N$125,0)</f>
        <v>0</v>
      </c>
      <c r="BH125" s="178">
        <f>IF($U$125="sníž. přenesená",$N$125,0)</f>
        <v>0</v>
      </c>
      <c r="BI125" s="178">
        <f>IF($U$125="nulová",$N$125,0)</f>
        <v>0</v>
      </c>
      <c r="BJ125" s="174" t="s">
        <v>311</v>
      </c>
      <c r="BK125" s="178">
        <f>ROUND($L$125*$K$125,2)</f>
        <v>0</v>
      </c>
      <c r="BL125" s="174" t="s">
        <v>400</v>
      </c>
      <c r="BM125" s="174" t="s">
        <v>503</v>
      </c>
    </row>
    <row r="126" spans="2:65" s="174" customFormat="1" ht="27" customHeight="1">
      <c r="B126" s="188"/>
      <c r="C126" s="187" t="s">
        <v>502</v>
      </c>
      <c r="D126" s="187" t="s">
        <v>392</v>
      </c>
      <c r="E126" s="186" t="s">
        <v>501</v>
      </c>
      <c r="F126" s="303" t="s">
        <v>500</v>
      </c>
      <c r="G126" s="304"/>
      <c r="H126" s="304"/>
      <c r="I126" s="304"/>
      <c r="J126" s="185" t="s">
        <v>411</v>
      </c>
      <c r="K126" s="184">
        <v>39.9</v>
      </c>
      <c r="L126" s="305"/>
      <c r="M126" s="304"/>
      <c r="N126" s="305">
        <f>ROUND($L$126*$K$126,2)</f>
        <v>0</v>
      </c>
      <c r="O126" s="304"/>
      <c r="P126" s="304"/>
      <c r="Q126" s="304"/>
      <c r="R126" s="183"/>
      <c r="T126" s="182"/>
      <c r="U126" s="201" t="s">
        <v>357</v>
      </c>
      <c r="V126" s="200">
        <v>0.484</v>
      </c>
      <c r="W126" s="200">
        <f>$V$126*$K$126</f>
        <v>19.3116</v>
      </c>
      <c r="X126" s="200">
        <v>0</v>
      </c>
      <c r="Y126" s="200">
        <f>$X$126*$K$126</f>
        <v>0</v>
      </c>
      <c r="Z126" s="200">
        <v>0</v>
      </c>
      <c r="AA126" s="199">
        <f>$Z$126*$K$126</f>
        <v>0</v>
      </c>
      <c r="AR126" s="174" t="s">
        <v>400</v>
      </c>
      <c r="AT126" s="174" t="s">
        <v>392</v>
      </c>
      <c r="AU126" s="174" t="s">
        <v>391</v>
      </c>
      <c r="AY126" s="174" t="s">
        <v>390</v>
      </c>
      <c r="BE126" s="178">
        <f>IF($U$126="základní",$N$126,0)</f>
        <v>0</v>
      </c>
      <c r="BF126" s="178">
        <f>IF($U$126="snížená",$N$126,0)</f>
        <v>0</v>
      </c>
      <c r="BG126" s="178">
        <f>IF($U$126="zákl. přenesená",$N$126,0)</f>
        <v>0</v>
      </c>
      <c r="BH126" s="178">
        <f>IF($U$126="sníž. přenesená",$N$126,0)</f>
        <v>0</v>
      </c>
      <c r="BI126" s="178">
        <f>IF($U$126="nulová",$N$126,0)</f>
        <v>0</v>
      </c>
      <c r="BJ126" s="174" t="s">
        <v>311</v>
      </c>
      <c r="BK126" s="178">
        <f>ROUND($L$126*$K$126,2)</f>
        <v>0</v>
      </c>
      <c r="BL126" s="174" t="s">
        <v>400</v>
      </c>
      <c r="BM126" s="174" t="s">
        <v>499</v>
      </c>
    </row>
    <row r="127" spans="2:65" s="174" customFormat="1" ht="27" customHeight="1">
      <c r="B127" s="188"/>
      <c r="C127" s="187" t="s">
        <v>498</v>
      </c>
      <c r="D127" s="187" t="s">
        <v>392</v>
      </c>
      <c r="E127" s="186" t="s">
        <v>497</v>
      </c>
      <c r="F127" s="303" t="s">
        <v>496</v>
      </c>
      <c r="G127" s="304"/>
      <c r="H127" s="304"/>
      <c r="I127" s="304"/>
      <c r="J127" s="185" t="s">
        <v>411</v>
      </c>
      <c r="K127" s="184">
        <v>3.5</v>
      </c>
      <c r="L127" s="305"/>
      <c r="M127" s="304"/>
      <c r="N127" s="305">
        <f>ROUND($L$127*$K$127,2)</f>
        <v>0</v>
      </c>
      <c r="O127" s="304"/>
      <c r="P127" s="304"/>
      <c r="Q127" s="304"/>
      <c r="R127" s="183"/>
      <c r="T127" s="182"/>
      <c r="U127" s="201" t="s">
        <v>357</v>
      </c>
      <c r="V127" s="200">
        <v>0.087</v>
      </c>
      <c r="W127" s="200">
        <f>$V$127*$K$127</f>
        <v>0.3045</v>
      </c>
      <c r="X127" s="200">
        <v>0</v>
      </c>
      <c r="Y127" s="200">
        <f>$X$127*$K$127</f>
        <v>0</v>
      </c>
      <c r="Z127" s="200">
        <v>0</v>
      </c>
      <c r="AA127" s="199">
        <f>$Z$127*$K$127</f>
        <v>0</v>
      </c>
      <c r="AR127" s="174" t="s">
        <v>400</v>
      </c>
      <c r="AT127" s="174" t="s">
        <v>392</v>
      </c>
      <c r="AU127" s="174" t="s">
        <v>391</v>
      </c>
      <c r="AY127" s="174" t="s">
        <v>390</v>
      </c>
      <c r="BE127" s="178">
        <f>IF($U$127="základní",$N$127,0)</f>
        <v>0</v>
      </c>
      <c r="BF127" s="178">
        <f>IF($U$127="snížená",$N$127,0)</f>
        <v>0</v>
      </c>
      <c r="BG127" s="178">
        <f>IF($U$127="zákl. přenesená",$N$127,0)</f>
        <v>0</v>
      </c>
      <c r="BH127" s="178">
        <f>IF($U$127="sníž. přenesená",$N$127,0)</f>
        <v>0</v>
      </c>
      <c r="BI127" s="178">
        <f>IF($U$127="nulová",$N$127,0)</f>
        <v>0</v>
      </c>
      <c r="BJ127" s="174" t="s">
        <v>311</v>
      </c>
      <c r="BK127" s="178">
        <f>ROUND($L$127*$K$127,2)</f>
        <v>0</v>
      </c>
      <c r="BL127" s="174" t="s">
        <v>400</v>
      </c>
      <c r="BM127" s="174" t="s">
        <v>495</v>
      </c>
    </row>
    <row r="128" spans="2:65" s="174" customFormat="1" ht="27" customHeight="1">
      <c r="B128" s="188"/>
      <c r="C128" s="187" t="s">
        <v>494</v>
      </c>
      <c r="D128" s="187" t="s">
        <v>392</v>
      </c>
      <c r="E128" s="186" t="s">
        <v>493</v>
      </c>
      <c r="F128" s="303" t="s">
        <v>492</v>
      </c>
      <c r="G128" s="304"/>
      <c r="H128" s="304"/>
      <c r="I128" s="304"/>
      <c r="J128" s="185" t="s">
        <v>411</v>
      </c>
      <c r="K128" s="184">
        <v>40</v>
      </c>
      <c r="L128" s="305"/>
      <c r="M128" s="304"/>
      <c r="N128" s="305">
        <f>ROUND($L$128*$K$128,2)</f>
        <v>0</v>
      </c>
      <c r="O128" s="304"/>
      <c r="P128" s="304"/>
      <c r="Q128" s="304"/>
      <c r="R128" s="183"/>
      <c r="T128" s="182"/>
      <c r="U128" s="201" t="s">
        <v>357</v>
      </c>
      <c r="V128" s="200">
        <v>0.528</v>
      </c>
      <c r="W128" s="200">
        <f>$V$128*$K$128</f>
        <v>21.12</v>
      </c>
      <c r="X128" s="200">
        <v>0</v>
      </c>
      <c r="Y128" s="200">
        <f>$X$128*$K$128</f>
        <v>0</v>
      </c>
      <c r="Z128" s="200">
        <v>0</v>
      </c>
      <c r="AA128" s="199">
        <f>$Z$128*$K$128</f>
        <v>0</v>
      </c>
      <c r="AR128" s="174" t="s">
        <v>400</v>
      </c>
      <c r="AT128" s="174" t="s">
        <v>392</v>
      </c>
      <c r="AU128" s="174" t="s">
        <v>391</v>
      </c>
      <c r="AY128" s="174" t="s">
        <v>390</v>
      </c>
      <c r="BE128" s="178">
        <f>IF($U$128="základní",$N$128,0)</f>
        <v>0</v>
      </c>
      <c r="BF128" s="178">
        <f>IF($U$128="snížená",$N$128,0)</f>
        <v>0</v>
      </c>
      <c r="BG128" s="178">
        <f>IF($U$128="zákl. přenesená",$N$128,0)</f>
        <v>0</v>
      </c>
      <c r="BH128" s="178">
        <f>IF($U$128="sníž. přenesená",$N$128,0)</f>
        <v>0</v>
      </c>
      <c r="BI128" s="178">
        <f>IF($U$128="nulová",$N$128,0)</f>
        <v>0</v>
      </c>
      <c r="BJ128" s="174" t="s">
        <v>311</v>
      </c>
      <c r="BK128" s="178">
        <f>ROUND($L$128*$K$128,2)</f>
        <v>0</v>
      </c>
      <c r="BL128" s="174" t="s">
        <v>400</v>
      </c>
      <c r="BM128" s="174" t="s">
        <v>491</v>
      </c>
    </row>
    <row r="129" spans="2:65" s="174" customFormat="1" ht="27" customHeight="1">
      <c r="B129" s="188"/>
      <c r="C129" s="187" t="s">
        <v>490</v>
      </c>
      <c r="D129" s="187" t="s">
        <v>392</v>
      </c>
      <c r="E129" s="186" t="s">
        <v>489</v>
      </c>
      <c r="F129" s="303" t="s">
        <v>488</v>
      </c>
      <c r="G129" s="304"/>
      <c r="H129" s="304"/>
      <c r="I129" s="304"/>
      <c r="J129" s="185" t="s">
        <v>411</v>
      </c>
      <c r="K129" s="184">
        <v>160</v>
      </c>
      <c r="L129" s="305"/>
      <c r="M129" s="304"/>
      <c r="N129" s="305">
        <f>ROUND($L$129*$K$129,2)</f>
        <v>0</v>
      </c>
      <c r="O129" s="304"/>
      <c r="P129" s="304"/>
      <c r="Q129" s="304"/>
      <c r="R129" s="183"/>
      <c r="T129" s="182"/>
      <c r="U129" s="201" t="s">
        <v>357</v>
      </c>
      <c r="V129" s="200">
        <v>0.488</v>
      </c>
      <c r="W129" s="200">
        <f>$V$129*$K$129</f>
        <v>78.08</v>
      </c>
      <c r="X129" s="200">
        <v>0</v>
      </c>
      <c r="Y129" s="200">
        <f>$X$129*$K$129</f>
        <v>0</v>
      </c>
      <c r="Z129" s="200">
        <v>0</v>
      </c>
      <c r="AA129" s="199">
        <f>$Z$129*$K$129</f>
        <v>0</v>
      </c>
      <c r="AR129" s="174" t="s">
        <v>400</v>
      </c>
      <c r="AT129" s="174" t="s">
        <v>392</v>
      </c>
      <c r="AU129" s="174" t="s">
        <v>391</v>
      </c>
      <c r="AY129" s="174" t="s">
        <v>390</v>
      </c>
      <c r="BE129" s="178">
        <f>IF($U$129="základní",$N$129,0)</f>
        <v>0</v>
      </c>
      <c r="BF129" s="178">
        <f>IF($U$129="snížená",$N$129,0)</f>
        <v>0</v>
      </c>
      <c r="BG129" s="178">
        <f>IF($U$129="zákl. přenesená",$N$129,0)</f>
        <v>0</v>
      </c>
      <c r="BH129" s="178">
        <f>IF($U$129="sníž. přenesená",$N$129,0)</f>
        <v>0</v>
      </c>
      <c r="BI129" s="178">
        <f>IF($U$129="nulová",$N$129,0)</f>
        <v>0</v>
      </c>
      <c r="BJ129" s="174" t="s">
        <v>311</v>
      </c>
      <c r="BK129" s="178">
        <f>ROUND($L$129*$K$129,2)</f>
        <v>0</v>
      </c>
      <c r="BL129" s="174" t="s">
        <v>400</v>
      </c>
      <c r="BM129" s="174" t="s">
        <v>487</v>
      </c>
    </row>
    <row r="130" spans="2:65" s="174" customFormat="1" ht="27" customHeight="1">
      <c r="B130" s="188"/>
      <c r="C130" s="187" t="s">
        <v>486</v>
      </c>
      <c r="D130" s="187" t="s">
        <v>392</v>
      </c>
      <c r="E130" s="186" t="s">
        <v>485</v>
      </c>
      <c r="F130" s="303" t="s">
        <v>484</v>
      </c>
      <c r="G130" s="304"/>
      <c r="H130" s="304"/>
      <c r="I130" s="304"/>
      <c r="J130" s="185" t="s">
        <v>411</v>
      </c>
      <c r="K130" s="184">
        <v>40</v>
      </c>
      <c r="L130" s="305"/>
      <c r="M130" s="304"/>
      <c r="N130" s="305">
        <f>ROUND($L$130*$K$130,2)</f>
        <v>0</v>
      </c>
      <c r="O130" s="304"/>
      <c r="P130" s="304"/>
      <c r="Q130" s="304"/>
      <c r="R130" s="183"/>
      <c r="T130" s="182"/>
      <c r="U130" s="201" t="s">
        <v>357</v>
      </c>
      <c r="V130" s="200">
        <v>0.062</v>
      </c>
      <c r="W130" s="200">
        <f>$V$130*$K$130</f>
        <v>2.48</v>
      </c>
      <c r="X130" s="200">
        <v>0</v>
      </c>
      <c r="Y130" s="200">
        <f>$X$130*$K$130</f>
        <v>0</v>
      </c>
      <c r="Z130" s="200">
        <v>0</v>
      </c>
      <c r="AA130" s="199">
        <f>$Z$130*$K$130</f>
        <v>0</v>
      </c>
      <c r="AR130" s="174" t="s">
        <v>400</v>
      </c>
      <c r="AT130" s="174" t="s">
        <v>392</v>
      </c>
      <c r="AU130" s="174" t="s">
        <v>391</v>
      </c>
      <c r="AY130" s="174" t="s">
        <v>390</v>
      </c>
      <c r="BE130" s="178">
        <f>IF($U$130="základní",$N$130,0)</f>
        <v>0</v>
      </c>
      <c r="BF130" s="178">
        <f>IF($U$130="snížená",$N$130,0)</f>
        <v>0</v>
      </c>
      <c r="BG130" s="178">
        <f>IF($U$130="zákl. přenesená",$N$130,0)</f>
        <v>0</v>
      </c>
      <c r="BH130" s="178">
        <f>IF($U$130="sníž. přenesená",$N$130,0)</f>
        <v>0</v>
      </c>
      <c r="BI130" s="178">
        <f>IF($U$130="nulová",$N$130,0)</f>
        <v>0</v>
      </c>
      <c r="BJ130" s="174" t="s">
        <v>311</v>
      </c>
      <c r="BK130" s="178">
        <f>ROUND($L$130*$K$130,2)</f>
        <v>0</v>
      </c>
      <c r="BL130" s="174" t="s">
        <v>400</v>
      </c>
      <c r="BM130" s="174" t="s">
        <v>483</v>
      </c>
    </row>
    <row r="131" spans="2:65" s="174" customFormat="1" ht="15.75" customHeight="1">
      <c r="B131" s="188"/>
      <c r="C131" s="187" t="s">
        <v>482</v>
      </c>
      <c r="D131" s="187" t="s">
        <v>392</v>
      </c>
      <c r="E131" s="186" t="s">
        <v>481</v>
      </c>
      <c r="F131" s="303" t="s">
        <v>480</v>
      </c>
      <c r="G131" s="304"/>
      <c r="H131" s="304"/>
      <c r="I131" s="304"/>
      <c r="J131" s="185" t="s">
        <v>411</v>
      </c>
      <c r="K131" s="184">
        <v>40</v>
      </c>
      <c r="L131" s="305"/>
      <c r="M131" s="304"/>
      <c r="N131" s="305">
        <f>ROUND($L$131*$K$131,2)</f>
        <v>0</v>
      </c>
      <c r="O131" s="304"/>
      <c r="P131" s="304"/>
      <c r="Q131" s="304"/>
      <c r="R131" s="183"/>
      <c r="T131" s="182"/>
      <c r="U131" s="201" t="s">
        <v>357</v>
      </c>
      <c r="V131" s="200">
        <v>0.009</v>
      </c>
      <c r="W131" s="200">
        <f>$V$131*$K$131</f>
        <v>0.36</v>
      </c>
      <c r="X131" s="200">
        <v>0</v>
      </c>
      <c r="Y131" s="200">
        <f>$X$131*$K$131</f>
        <v>0</v>
      </c>
      <c r="Z131" s="200">
        <v>0</v>
      </c>
      <c r="AA131" s="199">
        <f>$Z$131*$K$131</f>
        <v>0</v>
      </c>
      <c r="AR131" s="174" t="s">
        <v>400</v>
      </c>
      <c r="AT131" s="174" t="s">
        <v>392</v>
      </c>
      <c r="AU131" s="174" t="s">
        <v>391</v>
      </c>
      <c r="AY131" s="174" t="s">
        <v>390</v>
      </c>
      <c r="BE131" s="178">
        <f>IF($U$131="základní",$N$131,0)</f>
        <v>0</v>
      </c>
      <c r="BF131" s="178">
        <f>IF($U$131="snížená",$N$131,0)</f>
        <v>0</v>
      </c>
      <c r="BG131" s="178">
        <f>IF($U$131="zákl. přenesená",$N$131,0)</f>
        <v>0</v>
      </c>
      <c r="BH131" s="178">
        <f>IF($U$131="sníž. přenesená",$N$131,0)</f>
        <v>0</v>
      </c>
      <c r="BI131" s="178">
        <f>IF($U$131="nulová",$N$131,0)</f>
        <v>0</v>
      </c>
      <c r="BJ131" s="174" t="s">
        <v>311</v>
      </c>
      <c r="BK131" s="178">
        <f>ROUND($L$131*$K$131,2)</f>
        <v>0</v>
      </c>
      <c r="BL131" s="174" t="s">
        <v>400</v>
      </c>
      <c r="BM131" s="174" t="s">
        <v>479</v>
      </c>
    </row>
    <row r="132" spans="2:65" s="174" customFormat="1" ht="27" customHeight="1">
      <c r="B132" s="188"/>
      <c r="C132" s="187" t="s">
        <v>478</v>
      </c>
      <c r="D132" s="187" t="s">
        <v>392</v>
      </c>
      <c r="E132" s="186" t="s">
        <v>477</v>
      </c>
      <c r="F132" s="303" t="s">
        <v>476</v>
      </c>
      <c r="G132" s="304"/>
      <c r="H132" s="304"/>
      <c r="I132" s="304"/>
      <c r="J132" s="185" t="s">
        <v>411</v>
      </c>
      <c r="K132" s="184">
        <v>8</v>
      </c>
      <c r="L132" s="305"/>
      <c r="M132" s="304"/>
      <c r="N132" s="305">
        <f>ROUND($L$132*$K$132,2)</f>
        <v>0</v>
      </c>
      <c r="O132" s="304"/>
      <c r="P132" s="304"/>
      <c r="Q132" s="304"/>
      <c r="R132" s="183"/>
      <c r="T132" s="182"/>
      <c r="U132" s="201" t="s">
        <v>357</v>
      </c>
      <c r="V132" s="200">
        <v>0.299</v>
      </c>
      <c r="W132" s="200">
        <f>$V$132*$K$132</f>
        <v>2.392</v>
      </c>
      <c r="X132" s="200">
        <v>0</v>
      </c>
      <c r="Y132" s="200">
        <f>$X$132*$K$132</f>
        <v>0</v>
      </c>
      <c r="Z132" s="200">
        <v>0</v>
      </c>
      <c r="AA132" s="199">
        <f>$Z$132*$K$132</f>
        <v>0</v>
      </c>
      <c r="AR132" s="174" t="s">
        <v>400</v>
      </c>
      <c r="AT132" s="174" t="s">
        <v>392</v>
      </c>
      <c r="AU132" s="174" t="s">
        <v>391</v>
      </c>
      <c r="AY132" s="174" t="s">
        <v>390</v>
      </c>
      <c r="BE132" s="178">
        <f>IF($U$132="základní",$N$132,0)</f>
        <v>0</v>
      </c>
      <c r="BF132" s="178">
        <f>IF($U$132="snížená",$N$132,0)</f>
        <v>0</v>
      </c>
      <c r="BG132" s="178">
        <f>IF($U$132="zákl. přenesená",$N$132,0)</f>
        <v>0</v>
      </c>
      <c r="BH132" s="178">
        <f>IF($U$132="sníž. přenesená",$N$132,0)</f>
        <v>0</v>
      </c>
      <c r="BI132" s="178">
        <f>IF($U$132="nulová",$N$132,0)</f>
        <v>0</v>
      </c>
      <c r="BJ132" s="174" t="s">
        <v>311</v>
      </c>
      <c r="BK132" s="178">
        <f>ROUND($L$132*$K$132,2)</f>
        <v>0</v>
      </c>
      <c r="BL132" s="174" t="s">
        <v>400</v>
      </c>
      <c r="BM132" s="174" t="s">
        <v>475</v>
      </c>
    </row>
    <row r="133" spans="2:65" s="174" customFormat="1" ht="27" customHeight="1">
      <c r="B133" s="188"/>
      <c r="C133" s="187" t="s">
        <v>396</v>
      </c>
      <c r="D133" s="187" t="s">
        <v>392</v>
      </c>
      <c r="E133" s="186" t="s">
        <v>474</v>
      </c>
      <c r="F133" s="303" t="s">
        <v>473</v>
      </c>
      <c r="G133" s="304"/>
      <c r="H133" s="304"/>
      <c r="I133" s="304"/>
      <c r="J133" s="185" t="s">
        <v>411</v>
      </c>
      <c r="K133" s="184">
        <v>12</v>
      </c>
      <c r="L133" s="305"/>
      <c r="M133" s="304"/>
      <c r="N133" s="305">
        <f>ROUND($L$133*$K$133,2)</f>
        <v>0</v>
      </c>
      <c r="O133" s="304"/>
      <c r="P133" s="304"/>
      <c r="Q133" s="304"/>
      <c r="R133" s="183"/>
      <c r="T133" s="182"/>
      <c r="U133" s="201" t="s">
        <v>357</v>
      </c>
      <c r="V133" s="200">
        <v>0.115</v>
      </c>
      <c r="W133" s="200">
        <f>$V$133*$K$133</f>
        <v>1.3800000000000001</v>
      </c>
      <c r="X133" s="200">
        <v>0</v>
      </c>
      <c r="Y133" s="200">
        <f>$X$133*$K$133</f>
        <v>0</v>
      </c>
      <c r="Z133" s="200">
        <v>0</v>
      </c>
      <c r="AA133" s="199">
        <f>$Z$133*$K$133</f>
        <v>0</v>
      </c>
      <c r="AR133" s="174" t="s">
        <v>400</v>
      </c>
      <c r="AT133" s="174" t="s">
        <v>392</v>
      </c>
      <c r="AU133" s="174" t="s">
        <v>391</v>
      </c>
      <c r="AY133" s="174" t="s">
        <v>390</v>
      </c>
      <c r="BE133" s="178">
        <f>IF($U$133="základní",$N$133,0)</f>
        <v>0</v>
      </c>
      <c r="BF133" s="178">
        <f>IF($U$133="snížená",$N$133,0)</f>
        <v>0</v>
      </c>
      <c r="BG133" s="178">
        <f>IF($U$133="zákl. přenesená",$N$133,0)</f>
        <v>0</v>
      </c>
      <c r="BH133" s="178">
        <f>IF($U$133="sníž. přenesená",$N$133,0)</f>
        <v>0</v>
      </c>
      <c r="BI133" s="178">
        <f>IF($U$133="nulová",$N$133,0)</f>
        <v>0</v>
      </c>
      <c r="BJ133" s="174" t="s">
        <v>311</v>
      </c>
      <c r="BK133" s="178">
        <f>ROUND($L$133*$K$133,2)</f>
        <v>0</v>
      </c>
      <c r="BL133" s="174" t="s">
        <v>400</v>
      </c>
      <c r="BM133" s="174" t="s">
        <v>472</v>
      </c>
    </row>
    <row r="134" spans="2:65" s="174" customFormat="1" ht="27" customHeight="1">
      <c r="B134" s="188"/>
      <c r="C134" s="187" t="s">
        <v>471</v>
      </c>
      <c r="D134" s="187" t="s">
        <v>392</v>
      </c>
      <c r="E134" s="186" t="s">
        <v>470</v>
      </c>
      <c r="F134" s="303" t="s">
        <v>469</v>
      </c>
      <c r="G134" s="304"/>
      <c r="H134" s="304"/>
      <c r="I134" s="304"/>
      <c r="J134" s="185" t="s">
        <v>411</v>
      </c>
      <c r="K134" s="184">
        <v>14</v>
      </c>
      <c r="L134" s="305"/>
      <c r="M134" s="304"/>
      <c r="N134" s="305">
        <f>ROUND($L$134*$K$134,2)</f>
        <v>0</v>
      </c>
      <c r="O134" s="304"/>
      <c r="P134" s="304"/>
      <c r="Q134" s="304"/>
      <c r="R134" s="183"/>
      <c r="T134" s="182"/>
      <c r="U134" s="201" t="s">
        <v>357</v>
      </c>
      <c r="V134" s="200">
        <v>1.5</v>
      </c>
      <c r="W134" s="200">
        <f>$V$134*$K$134</f>
        <v>21</v>
      </c>
      <c r="X134" s="200">
        <v>0</v>
      </c>
      <c r="Y134" s="200">
        <f>$X$134*$K$134</f>
        <v>0</v>
      </c>
      <c r="Z134" s="200">
        <v>0</v>
      </c>
      <c r="AA134" s="199">
        <f>$Z$134*$K$134</f>
        <v>0</v>
      </c>
      <c r="AR134" s="174" t="s">
        <v>400</v>
      </c>
      <c r="AT134" s="174" t="s">
        <v>392</v>
      </c>
      <c r="AU134" s="174" t="s">
        <v>391</v>
      </c>
      <c r="AY134" s="174" t="s">
        <v>390</v>
      </c>
      <c r="BE134" s="178">
        <f>IF($U$134="základní",$N$134,0)</f>
        <v>0</v>
      </c>
      <c r="BF134" s="178">
        <f>IF($U$134="snížená",$N$134,0)</f>
        <v>0</v>
      </c>
      <c r="BG134" s="178">
        <f>IF($U$134="zákl. přenesená",$N$134,0)</f>
        <v>0</v>
      </c>
      <c r="BH134" s="178">
        <f>IF($U$134="sníž. přenesená",$N$134,0)</f>
        <v>0</v>
      </c>
      <c r="BI134" s="178">
        <f>IF($U$134="nulová",$N$134,0)</f>
        <v>0</v>
      </c>
      <c r="BJ134" s="174" t="s">
        <v>311</v>
      </c>
      <c r="BK134" s="178">
        <f>ROUND($L$134*$K$134,2)</f>
        <v>0</v>
      </c>
      <c r="BL134" s="174" t="s">
        <v>400</v>
      </c>
      <c r="BM134" s="174" t="s">
        <v>468</v>
      </c>
    </row>
    <row r="135" spans="2:65" s="174" customFormat="1" ht="27" customHeight="1">
      <c r="B135" s="188"/>
      <c r="C135" s="187" t="s">
        <v>467</v>
      </c>
      <c r="D135" s="187" t="s">
        <v>392</v>
      </c>
      <c r="E135" s="186" t="s">
        <v>466</v>
      </c>
      <c r="F135" s="303" t="s">
        <v>465</v>
      </c>
      <c r="G135" s="304"/>
      <c r="H135" s="304"/>
      <c r="I135" s="304"/>
      <c r="J135" s="185" t="s">
        <v>411</v>
      </c>
      <c r="K135" s="184">
        <v>14</v>
      </c>
      <c r="L135" s="305"/>
      <c r="M135" s="304"/>
      <c r="N135" s="305">
        <f>ROUND($L$135*$K$135,2)</f>
        <v>0</v>
      </c>
      <c r="O135" s="304"/>
      <c r="P135" s="304"/>
      <c r="Q135" s="304"/>
      <c r="R135" s="183"/>
      <c r="T135" s="182"/>
      <c r="U135" s="201" t="s">
        <v>357</v>
      </c>
      <c r="V135" s="200">
        <v>0.94</v>
      </c>
      <c r="W135" s="200">
        <f>$V$135*$K$135</f>
        <v>13.16</v>
      </c>
      <c r="X135" s="200">
        <v>0</v>
      </c>
      <c r="Y135" s="200">
        <f>$X$135*$K$135</f>
        <v>0</v>
      </c>
      <c r="Z135" s="200">
        <v>0</v>
      </c>
      <c r="AA135" s="199">
        <f>$Z$135*$K$135</f>
        <v>0</v>
      </c>
      <c r="AR135" s="174" t="s">
        <v>400</v>
      </c>
      <c r="AT135" s="174" t="s">
        <v>392</v>
      </c>
      <c r="AU135" s="174" t="s">
        <v>391</v>
      </c>
      <c r="AY135" s="174" t="s">
        <v>390</v>
      </c>
      <c r="BE135" s="178">
        <f>IF($U$135="základní",$N$135,0)</f>
        <v>0</v>
      </c>
      <c r="BF135" s="178">
        <f>IF($U$135="snížená",$N$135,0)</f>
        <v>0</v>
      </c>
      <c r="BG135" s="178">
        <f>IF($U$135="zákl. přenesená",$N$135,0)</f>
        <v>0</v>
      </c>
      <c r="BH135" s="178">
        <f>IF($U$135="sníž. přenesená",$N$135,0)</f>
        <v>0</v>
      </c>
      <c r="BI135" s="178">
        <f>IF($U$135="nulová",$N$135,0)</f>
        <v>0</v>
      </c>
      <c r="BJ135" s="174" t="s">
        <v>311</v>
      </c>
      <c r="BK135" s="178">
        <f>ROUND($L$135*$K$135,2)</f>
        <v>0</v>
      </c>
      <c r="BL135" s="174" t="s">
        <v>400</v>
      </c>
      <c r="BM135" s="174" t="s">
        <v>464</v>
      </c>
    </row>
    <row r="136" spans="2:65" s="174" customFormat="1" ht="15.75" customHeight="1">
      <c r="B136" s="188"/>
      <c r="C136" s="205" t="s">
        <v>463</v>
      </c>
      <c r="D136" s="205" t="s">
        <v>28</v>
      </c>
      <c r="E136" s="204" t="s">
        <v>462</v>
      </c>
      <c r="F136" s="306" t="s">
        <v>461</v>
      </c>
      <c r="G136" s="307"/>
      <c r="H136" s="307"/>
      <c r="I136" s="307"/>
      <c r="J136" s="203" t="s">
        <v>401</v>
      </c>
      <c r="K136" s="202">
        <v>28</v>
      </c>
      <c r="L136" s="308"/>
      <c r="M136" s="307"/>
      <c r="N136" s="308">
        <f>ROUND($L$136*$K$136,2)</f>
        <v>0</v>
      </c>
      <c r="O136" s="304"/>
      <c r="P136" s="304"/>
      <c r="Q136" s="304"/>
      <c r="R136" s="183"/>
      <c r="T136" s="182"/>
      <c r="U136" s="201" t="s">
        <v>357</v>
      </c>
      <c r="V136" s="200">
        <v>0</v>
      </c>
      <c r="W136" s="200">
        <f>$V$136*$K$136</f>
        <v>0</v>
      </c>
      <c r="X136" s="200">
        <v>1</v>
      </c>
      <c r="Y136" s="200">
        <f>$X$136*$K$136</f>
        <v>28</v>
      </c>
      <c r="Z136" s="200">
        <v>0</v>
      </c>
      <c r="AA136" s="199">
        <f>$Z$136*$K$136</f>
        <v>0</v>
      </c>
      <c r="AR136" s="174" t="s">
        <v>422</v>
      </c>
      <c r="AT136" s="174" t="s">
        <v>28</v>
      </c>
      <c r="AU136" s="174" t="s">
        <v>391</v>
      </c>
      <c r="AY136" s="174" t="s">
        <v>390</v>
      </c>
      <c r="BE136" s="178">
        <f>IF($U$136="základní",$N$136,0)</f>
        <v>0</v>
      </c>
      <c r="BF136" s="178">
        <f>IF($U$136="snížená",$N$136,0)</f>
        <v>0</v>
      </c>
      <c r="BG136" s="178">
        <f>IF($U$136="zákl. přenesená",$N$136,0)</f>
        <v>0</v>
      </c>
      <c r="BH136" s="178">
        <f>IF($U$136="sníž. přenesená",$N$136,0)</f>
        <v>0</v>
      </c>
      <c r="BI136" s="178">
        <f>IF($U$136="nulová",$N$136,0)</f>
        <v>0</v>
      </c>
      <c r="BJ136" s="174" t="s">
        <v>311</v>
      </c>
      <c r="BK136" s="178">
        <f>ROUND($L$136*$K$136,2)</f>
        <v>0</v>
      </c>
      <c r="BL136" s="174" t="s">
        <v>400</v>
      </c>
      <c r="BM136" s="174" t="s">
        <v>460</v>
      </c>
    </row>
    <row r="137" spans="2:65" s="174" customFormat="1" ht="27" customHeight="1">
      <c r="B137" s="188"/>
      <c r="C137" s="187" t="s">
        <v>459</v>
      </c>
      <c r="D137" s="187" t="s">
        <v>392</v>
      </c>
      <c r="E137" s="186" t="s">
        <v>458</v>
      </c>
      <c r="F137" s="303" t="s">
        <v>457</v>
      </c>
      <c r="G137" s="304"/>
      <c r="H137" s="304"/>
      <c r="I137" s="304"/>
      <c r="J137" s="185" t="s">
        <v>407</v>
      </c>
      <c r="K137" s="184">
        <v>72</v>
      </c>
      <c r="L137" s="305"/>
      <c r="M137" s="304"/>
      <c r="N137" s="305">
        <f>ROUND($L$137*$K$137,2)</f>
        <v>0</v>
      </c>
      <c r="O137" s="304"/>
      <c r="P137" s="304"/>
      <c r="Q137" s="304"/>
      <c r="R137" s="183"/>
      <c r="T137" s="182"/>
      <c r="U137" s="201" t="s">
        <v>357</v>
      </c>
      <c r="V137" s="200">
        <v>0.239</v>
      </c>
      <c r="W137" s="200">
        <f>$V$137*$K$137</f>
        <v>17.208</v>
      </c>
      <c r="X137" s="200">
        <v>0</v>
      </c>
      <c r="Y137" s="200">
        <f>$X$137*$K$137</f>
        <v>0</v>
      </c>
      <c r="Z137" s="200">
        <v>0</v>
      </c>
      <c r="AA137" s="199">
        <f>$Z$137*$K$137</f>
        <v>0</v>
      </c>
      <c r="AR137" s="174" t="s">
        <v>400</v>
      </c>
      <c r="AT137" s="174" t="s">
        <v>392</v>
      </c>
      <c r="AU137" s="174" t="s">
        <v>391</v>
      </c>
      <c r="AY137" s="174" t="s">
        <v>390</v>
      </c>
      <c r="BE137" s="178">
        <f>IF($U$137="základní",$N$137,0)</f>
        <v>0</v>
      </c>
      <c r="BF137" s="178">
        <f>IF($U$137="snížená",$N$137,0)</f>
        <v>0</v>
      </c>
      <c r="BG137" s="178">
        <f>IF($U$137="zákl. přenesená",$N$137,0)</f>
        <v>0</v>
      </c>
      <c r="BH137" s="178">
        <f>IF($U$137="sníž. přenesená",$N$137,0)</f>
        <v>0</v>
      </c>
      <c r="BI137" s="178">
        <f>IF($U$137="nulová",$N$137,0)</f>
        <v>0</v>
      </c>
      <c r="BJ137" s="174" t="s">
        <v>311</v>
      </c>
      <c r="BK137" s="178">
        <f>ROUND($L$137*$K$137,2)</f>
        <v>0</v>
      </c>
      <c r="BL137" s="174" t="s">
        <v>400</v>
      </c>
      <c r="BM137" s="174" t="s">
        <v>456</v>
      </c>
    </row>
    <row r="138" spans="2:63" s="189" customFormat="1" ht="30.75" customHeight="1">
      <c r="B138" s="197"/>
      <c r="D138" s="196" t="s">
        <v>455</v>
      </c>
      <c r="E138" s="196"/>
      <c r="F138" s="196"/>
      <c r="G138" s="196"/>
      <c r="H138" s="196"/>
      <c r="I138" s="196"/>
      <c r="J138" s="196"/>
      <c r="K138" s="196"/>
      <c r="L138" s="196"/>
      <c r="M138" s="196"/>
      <c r="N138" s="311">
        <f>$BK$138</f>
        <v>0</v>
      </c>
      <c r="O138" s="310"/>
      <c r="P138" s="310"/>
      <c r="Q138" s="310"/>
      <c r="R138" s="195"/>
      <c r="T138" s="194"/>
      <c r="W138" s="193">
        <f>SUM($W$139:$W$141)</f>
        <v>1.7235</v>
      </c>
      <c r="Y138" s="193">
        <f>SUM($Y$139:$Y$141)</f>
        <v>3.68148</v>
      </c>
      <c r="AA138" s="192">
        <f>SUM($AA$139:$AA$141)</f>
        <v>0</v>
      </c>
      <c r="AR138" s="191" t="s">
        <v>311</v>
      </c>
      <c r="AT138" s="191" t="s">
        <v>316</v>
      </c>
      <c r="AU138" s="191" t="s">
        <v>311</v>
      </c>
      <c r="AY138" s="191" t="s">
        <v>390</v>
      </c>
      <c r="BK138" s="190">
        <f>SUM($BK$139:$BK$141)</f>
        <v>0</v>
      </c>
    </row>
    <row r="139" spans="2:65" s="174" customFormat="1" ht="15.75" customHeight="1">
      <c r="B139" s="188"/>
      <c r="C139" s="187" t="s">
        <v>454</v>
      </c>
      <c r="D139" s="187" t="s">
        <v>392</v>
      </c>
      <c r="E139" s="186" t="s">
        <v>453</v>
      </c>
      <c r="F139" s="303" t="s">
        <v>452</v>
      </c>
      <c r="G139" s="304"/>
      <c r="H139" s="304"/>
      <c r="I139" s="304"/>
      <c r="J139" s="185" t="s">
        <v>411</v>
      </c>
      <c r="K139" s="184">
        <v>1.5</v>
      </c>
      <c r="L139" s="305"/>
      <c r="M139" s="304"/>
      <c r="N139" s="305">
        <f>ROUND($L$139*$K$139,2)</f>
        <v>0</v>
      </c>
      <c r="O139" s="304"/>
      <c r="P139" s="304"/>
      <c r="Q139" s="304"/>
      <c r="R139" s="183"/>
      <c r="T139" s="182"/>
      <c r="U139" s="201" t="s">
        <v>357</v>
      </c>
      <c r="V139" s="200">
        <v>0.584</v>
      </c>
      <c r="W139" s="200">
        <f>$V$139*$K$139</f>
        <v>0.8759999999999999</v>
      </c>
      <c r="X139" s="200">
        <v>2.45329</v>
      </c>
      <c r="Y139" s="200">
        <f>$X$139*$K$139</f>
        <v>3.679935</v>
      </c>
      <c r="Z139" s="200">
        <v>0</v>
      </c>
      <c r="AA139" s="199">
        <f>$Z$139*$K$139</f>
        <v>0</v>
      </c>
      <c r="AR139" s="174" t="s">
        <v>400</v>
      </c>
      <c r="AT139" s="174" t="s">
        <v>392</v>
      </c>
      <c r="AU139" s="174" t="s">
        <v>391</v>
      </c>
      <c r="AY139" s="174" t="s">
        <v>390</v>
      </c>
      <c r="BE139" s="178">
        <f>IF($U$139="základní",$N$139,0)</f>
        <v>0</v>
      </c>
      <c r="BF139" s="178">
        <f>IF($U$139="snížená",$N$139,0)</f>
        <v>0</v>
      </c>
      <c r="BG139" s="178">
        <f>IF($U$139="zákl. přenesená",$N$139,0)</f>
        <v>0</v>
      </c>
      <c r="BH139" s="178">
        <f>IF($U$139="sníž. přenesená",$N$139,0)</f>
        <v>0</v>
      </c>
      <c r="BI139" s="178">
        <f>IF($U$139="nulová",$N$139,0)</f>
        <v>0</v>
      </c>
      <c r="BJ139" s="174" t="s">
        <v>311</v>
      </c>
      <c r="BK139" s="178">
        <f>ROUND($L$139*$K$139,2)</f>
        <v>0</v>
      </c>
      <c r="BL139" s="174" t="s">
        <v>400</v>
      </c>
      <c r="BM139" s="174" t="s">
        <v>451</v>
      </c>
    </row>
    <row r="140" spans="2:65" s="174" customFormat="1" ht="15.75" customHeight="1">
      <c r="B140" s="188"/>
      <c r="C140" s="187" t="s">
        <v>450</v>
      </c>
      <c r="D140" s="187" t="s">
        <v>392</v>
      </c>
      <c r="E140" s="186" t="s">
        <v>449</v>
      </c>
      <c r="F140" s="303" t="s">
        <v>448</v>
      </c>
      <c r="G140" s="304"/>
      <c r="H140" s="304"/>
      <c r="I140" s="304"/>
      <c r="J140" s="185" t="s">
        <v>407</v>
      </c>
      <c r="K140" s="184">
        <v>1.5</v>
      </c>
      <c r="L140" s="305"/>
      <c r="M140" s="304"/>
      <c r="N140" s="305">
        <f>ROUND($L$140*$K$140,2)</f>
        <v>0</v>
      </c>
      <c r="O140" s="304"/>
      <c r="P140" s="304"/>
      <c r="Q140" s="304"/>
      <c r="R140" s="183"/>
      <c r="T140" s="182"/>
      <c r="U140" s="201" t="s">
        <v>357</v>
      </c>
      <c r="V140" s="200">
        <v>0.364</v>
      </c>
      <c r="W140" s="200">
        <f>$V$140*$K$140</f>
        <v>0.546</v>
      </c>
      <c r="X140" s="200">
        <v>0.00103</v>
      </c>
      <c r="Y140" s="200">
        <f>$X$140*$K$140</f>
        <v>0.0015450000000000001</v>
      </c>
      <c r="Z140" s="200">
        <v>0</v>
      </c>
      <c r="AA140" s="199">
        <f>$Z$140*$K$140</f>
        <v>0</v>
      </c>
      <c r="AR140" s="174" t="s">
        <v>400</v>
      </c>
      <c r="AT140" s="174" t="s">
        <v>392</v>
      </c>
      <c r="AU140" s="174" t="s">
        <v>391</v>
      </c>
      <c r="AY140" s="174" t="s">
        <v>390</v>
      </c>
      <c r="BE140" s="178">
        <f>IF($U$140="základní",$N$140,0)</f>
        <v>0</v>
      </c>
      <c r="BF140" s="178">
        <f>IF($U$140="snížená",$N$140,0)</f>
        <v>0</v>
      </c>
      <c r="BG140" s="178">
        <f>IF($U$140="zákl. přenesená",$N$140,0)</f>
        <v>0</v>
      </c>
      <c r="BH140" s="178">
        <f>IF($U$140="sníž. přenesená",$N$140,0)</f>
        <v>0</v>
      </c>
      <c r="BI140" s="178">
        <f>IF($U$140="nulová",$N$140,0)</f>
        <v>0</v>
      </c>
      <c r="BJ140" s="174" t="s">
        <v>311</v>
      </c>
      <c r="BK140" s="178">
        <f>ROUND($L$140*$K$140,2)</f>
        <v>0</v>
      </c>
      <c r="BL140" s="174" t="s">
        <v>400</v>
      </c>
      <c r="BM140" s="174" t="s">
        <v>447</v>
      </c>
    </row>
    <row r="141" spans="2:65" s="174" customFormat="1" ht="15.75" customHeight="1">
      <c r="B141" s="188"/>
      <c r="C141" s="187" t="s">
        <v>446</v>
      </c>
      <c r="D141" s="187" t="s">
        <v>392</v>
      </c>
      <c r="E141" s="186" t="s">
        <v>445</v>
      </c>
      <c r="F141" s="303" t="s">
        <v>444</v>
      </c>
      <c r="G141" s="304"/>
      <c r="H141" s="304"/>
      <c r="I141" s="304"/>
      <c r="J141" s="185" t="s">
        <v>407</v>
      </c>
      <c r="K141" s="184">
        <v>1.5</v>
      </c>
      <c r="L141" s="305"/>
      <c r="M141" s="304"/>
      <c r="N141" s="305">
        <f>ROUND($L$141*$K$141,2)</f>
        <v>0</v>
      </c>
      <c r="O141" s="304"/>
      <c r="P141" s="304"/>
      <c r="Q141" s="304"/>
      <c r="R141" s="183"/>
      <c r="T141" s="182"/>
      <c r="U141" s="201" t="s">
        <v>357</v>
      </c>
      <c r="V141" s="200">
        <v>0.201</v>
      </c>
      <c r="W141" s="200">
        <f>$V$141*$K$141</f>
        <v>0.3015</v>
      </c>
      <c r="X141" s="200">
        <v>0</v>
      </c>
      <c r="Y141" s="200">
        <f>$X$141*$K$141</f>
        <v>0</v>
      </c>
      <c r="Z141" s="200">
        <v>0</v>
      </c>
      <c r="AA141" s="199">
        <f>$Z$141*$K$141</f>
        <v>0</v>
      </c>
      <c r="AR141" s="174" t="s">
        <v>400</v>
      </c>
      <c r="AT141" s="174" t="s">
        <v>392</v>
      </c>
      <c r="AU141" s="174" t="s">
        <v>391</v>
      </c>
      <c r="AY141" s="174" t="s">
        <v>390</v>
      </c>
      <c r="BE141" s="178">
        <f>IF($U$141="základní",$N$141,0)</f>
        <v>0</v>
      </c>
      <c r="BF141" s="178">
        <f>IF($U$141="snížená",$N$141,0)</f>
        <v>0</v>
      </c>
      <c r="BG141" s="178">
        <f>IF($U$141="zákl. přenesená",$N$141,0)</f>
        <v>0</v>
      </c>
      <c r="BH141" s="178">
        <f>IF($U$141="sníž. přenesená",$N$141,0)</f>
        <v>0</v>
      </c>
      <c r="BI141" s="178">
        <f>IF($U$141="nulová",$N$141,0)</f>
        <v>0</v>
      </c>
      <c r="BJ141" s="174" t="s">
        <v>311</v>
      </c>
      <c r="BK141" s="178">
        <f>ROUND($L$141*$K$141,2)</f>
        <v>0</v>
      </c>
      <c r="BL141" s="174" t="s">
        <v>400</v>
      </c>
      <c r="BM141" s="174" t="s">
        <v>443</v>
      </c>
    </row>
    <row r="142" spans="2:63" s="189" customFormat="1" ht="30.75" customHeight="1">
      <c r="B142" s="197"/>
      <c r="D142" s="196" t="s">
        <v>442</v>
      </c>
      <c r="E142" s="196"/>
      <c r="F142" s="196"/>
      <c r="G142" s="196"/>
      <c r="H142" s="196"/>
      <c r="I142" s="196"/>
      <c r="J142" s="196"/>
      <c r="K142" s="196"/>
      <c r="L142" s="196"/>
      <c r="M142" s="196"/>
      <c r="N142" s="311">
        <f>$BK$142</f>
        <v>0</v>
      </c>
      <c r="O142" s="310"/>
      <c r="P142" s="310"/>
      <c r="Q142" s="310"/>
      <c r="R142" s="195"/>
      <c r="T142" s="194"/>
      <c r="W142" s="193">
        <f>SUM($W$143:$W$144)</f>
        <v>7.901999999999999</v>
      </c>
      <c r="Y142" s="193">
        <f>SUM($Y$143:$Y$144)</f>
        <v>10.8</v>
      </c>
      <c r="AA142" s="192">
        <f>SUM($AA$143:$AA$144)</f>
        <v>0</v>
      </c>
      <c r="AR142" s="191" t="s">
        <v>311</v>
      </c>
      <c r="AT142" s="191" t="s">
        <v>316</v>
      </c>
      <c r="AU142" s="191" t="s">
        <v>311</v>
      </c>
      <c r="AY142" s="191" t="s">
        <v>390</v>
      </c>
      <c r="BK142" s="190">
        <f>SUM($BK$143:$BK$144)</f>
        <v>0</v>
      </c>
    </row>
    <row r="143" spans="2:65" s="174" customFormat="1" ht="15.75" customHeight="1">
      <c r="B143" s="188"/>
      <c r="C143" s="187" t="s">
        <v>422</v>
      </c>
      <c r="D143" s="187" t="s">
        <v>392</v>
      </c>
      <c r="E143" s="186" t="s">
        <v>441</v>
      </c>
      <c r="F143" s="303" t="s">
        <v>440</v>
      </c>
      <c r="G143" s="304"/>
      <c r="H143" s="304"/>
      <c r="I143" s="304"/>
      <c r="J143" s="185" t="s">
        <v>411</v>
      </c>
      <c r="K143" s="184">
        <v>6</v>
      </c>
      <c r="L143" s="305"/>
      <c r="M143" s="304"/>
      <c r="N143" s="305">
        <f>ROUND($L$143*$K$143,2)</f>
        <v>0</v>
      </c>
      <c r="O143" s="304"/>
      <c r="P143" s="304"/>
      <c r="Q143" s="304"/>
      <c r="R143" s="183"/>
      <c r="T143" s="182"/>
      <c r="U143" s="201" t="s">
        <v>357</v>
      </c>
      <c r="V143" s="200">
        <v>1.317</v>
      </c>
      <c r="W143" s="200">
        <f>$V$143*$K$143</f>
        <v>7.901999999999999</v>
      </c>
      <c r="X143" s="200">
        <v>0</v>
      </c>
      <c r="Y143" s="200">
        <f>$X$143*$K$143</f>
        <v>0</v>
      </c>
      <c r="Z143" s="200">
        <v>0</v>
      </c>
      <c r="AA143" s="199">
        <f>$Z$143*$K$143</f>
        <v>0</v>
      </c>
      <c r="AR143" s="174" t="s">
        <v>400</v>
      </c>
      <c r="AT143" s="174" t="s">
        <v>392</v>
      </c>
      <c r="AU143" s="174" t="s">
        <v>391</v>
      </c>
      <c r="AY143" s="174" t="s">
        <v>390</v>
      </c>
      <c r="BE143" s="178">
        <f>IF($U$143="základní",$N$143,0)</f>
        <v>0</v>
      </c>
      <c r="BF143" s="178">
        <f>IF($U$143="snížená",$N$143,0)</f>
        <v>0</v>
      </c>
      <c r="BG143" s="178">
        <f>IF($U$143="zákl. přenesená",$N$143,0)</f>
        <v>0</v>
      </c>
      <c r="BH143" s="178">
        <f>IF($U$143="sníž. přenesená",$N$143,0)</f>
        <v>0</v>
      </c>
      <c r="BI143" s="178">
        <f>IF($U$143="nulová",$N$143,0)</f>
        <v>0</v>
      </c>
      <c r="BJ143" s="174" t="s">
        <v>311</v>
      </c>
      <c r="BK143" s="178">
        <f>ROUND($L$143*$K$143,2)</f>
        <v>0</v>
      </c>
      <c r="BL143" s="174" t="s">
        <v>400</v>
      </c>
      <c r="BM143" s="174" t="s">
        <v>439</v>
      </c>
    </row>
    <row r="144" spans="2:65" s="174" customFormat="1" ht="15.75" customHeight="1">
      <c r="B144" s="188"/>
      <c r="C144" s="205" t="s">
        <v>372</v>
      </c>
      <c r="D144" s="205" t="s">
        <v>28</v>
      </c>
      <c r="E144" s="204" t="s">
        <v>438</v>
      </c>
      <c r="F144" s="306" t="s">
        <v>437</v>
      </c>
      <c r="G144" s="307"/>
      <c r="H144" s="307"/>
      <c r="I144" s="307"/>
      <c r="J144" s="203" t="s">
        <v>401</v>
      </c>
      <c r="K144" s="202">
        <v>10.8</v>
      </c>
      <c r="L144" s="308"/>
      <c r="M144" s="307"/>
      <c r="N144" s="308">
        <f>ROUND($L$144*$K$144,2)</f>
        <v>0</v>
      </c>
      <c r="O144" s="304"/>
      <c r="P144" s="304"/>
      <c r="Q144" s="304"/>
      <c r="R144" s="183"/>
      <c r="T144" s="182"/>
      <c r="U144" s="201" t="s">
        <v>357</v>
      </c>
      <c r="V144" s="200">
        <v>0</v>
      </c>
      <c r="W144" s="200">
        <f>$V$144*$K$144</f>
        <v>0</v>
      </c>
      <c r="X144" s="200">
        <v>1</v>
      </c>
      <c r="Y144" s="200">
        <f>$X$144*$K$144</f>
        <v>10.8</v>
      </c>
      <c r="Z144" s="200">
        <v>0</v>
      </c>
      <c r="AA144" s="199">
        <f>$Z$144*$K$144</f>
        <v>0</v>
      </c>
      <c r="AR144" s="174" t="s">
        <v>422</v>
      </c>
      <c r="AT144" s="174" t="s">
        <v>28</v>
      </c>
      <c r="AU144" s="174" t="s">
        <v>391</v>
      </c>
      <c r="AY144" s="174" t="s">
        <v>390</v>
      </c>
      <c r="BE144" s="178">
        <f>IF($U$144="základní",$N$144,0)</f>
        <v>0</v>
      </c>
      <c r="BF144" s="178">
        <f>IF($U$144="snížená",$N$144,0)</f>
        <v>0</v>
      </c>
      <c r="BG144" s="178">
        <f>IF($U$144="zákl. přenesená",$N$144,0)</f>
        <v>0</v>
      </c>
      <c r="BH144" s="178">
        <f>IF($U$144="sníž. přenesená",$N$144,0)</f>
        <v>0</v>
      </c>
      <c r="BI144" s="178">
        <f>IF($U$144="nulová",$N$144,0)</f>
        <v>0</v>
      </c>
      <c r="BJ144" s="174" t="s">
        <v>311</v>
      </c>
      <c r="BK144" s="178">
        <f>ROUND($L$144*$K$144,2)</f>
        <v>0</v>
      </c>
      <c r="BL144" s="174" t="s">
        <v>400</v>
      </c>
      <c r="BM144" s="174" t="s">
        <v>436</v>
      </c>
    </row>
    <row r="145" spans="2:63" s="189" customFormat="1" ht="30.75" customHeight="1">
      <c r="B145" s="197"/>
      <c r="D145" s="196" t="s">
        <v>435</v>
      </c>
      <c r="E145" s="196"/>
      <c r="F145" s="196"/>
      <c r="G145" s="196"/>
      <c r="H145" s="196"/>
      <c r="I145" s="196"/>
      <c r="J145" s="196"/>
      <c r="K145" s="196"/>
      <c r="L145" s="196"/>
      <c r="M145" s="196"/>
      <c r="N145" s="311">
        <f>$BK$145</f>
        <v>0</v>
      </c>
      <c r="O145" s="310"/>
      <c r="P145" s="310"/>
      <c r="Q145" s="310"/>
      <c r="R145" s="195"/>
      <c r="T145" s="194"/>
      <c r="W145" s="193">
        <f>$W$146</f>
        <v>27.919999999999998</v>
      </c>
      <c r="Y145" s="193">
        <f>$Y$146</f>
        <v>3.674</v>
      </c>
      <c r="AA145" s="192">
        <f>$AA$146</f>
        <v>0</v>
      </c>
      <c r="AR145" s="191" t="s">
        <v>311</v>
      </c>
      <c r="AT145" s="191" t="s">
        <v>316</v>
      </c>
      <c r="AU145" s="191" t="s">
        <v>311</v>
      </c>
      <c r="AY145" s="191" t="s">
        <v>390</v>
      </c>
      <c r="BK145" s="190">
        <f>$BK$146</f>
        <v>0</v>
      </c>
    </row>
    <row r="146" spans="2:65" s="174" customFormat="1" ht="27" customHeight="1">
      <c r="B146" s="188"/>
      <c r="C146" s="187" t="s">
        <v>434</v>
      </c>
      <c r="D146" s="187" t="s">
        <v>392</v>
      </c>
      <c r="E146" s="186" t="s">
        <v>433</v>
      </c>
      <c r="F146" s="303" t="s">
        <v>432</v>
      </c>
      <c r="G146" s="304"/>
      <c r="H146" s="304"/>
      <c r="I146" s="304"/>
      <c r="J146" s="185" t="s">
        <v>407</v>
      </c>
      <c r="K146" s="184">
        <v>20</v>
      </c>
      <c r="L146" s="305"/>
      <c r="M146" s="304"/>
      <c r="N146" s="305">
        <f>ROUND($L$146*$K$146,2)</f>
        <v>0</v>
      </c>
      <c r="O146" s="304"/>
      <c r="P146" s="304"/>
      <c r="Q146" s="304"/>
      <c r="R146" s="183"/>
      <c r="T146" s="182"/>
      <c r="U146" s="201" t="s">
        <v>357</v>
      </c>
      <c r="V146" s="200">
        <v>1.396</v>
      </c>
      <c r="W146" s="200">
        <f>$V$146*$K$146</f>
        <v>27.919999999999998</v>
      </c>
      <c r="X146" s="200">
        <v>0.1837</v>
      </c>
      <c r="Y146" s="200">
        <f>$X$146*$K$146</f>
        <v>3.674</v>
      </c>
      <c r="Z146" s="200">
        <v>0</v>
      </c>
      <c r="AA146" s="199">
        <f>$Z$146*$K$146</f>
        <v>0</v>
      </c>
      <c r="AR146" s="174" t="s">
        <v>400</v>
      </c>
      <c r="AT146" s="174" t="s">
        <v>392</v>
      </c>
      <c r="AU146" s="174" t="s">
        <v>391</v>
      </c>
      <c r="AY146" s="174" t="s">
        <v>390</v>
      </c>
      <c r="BE146" s="178">
        <f>IF($U$146="základní",$N$146,0)</f>
        <v>0</v>
      </c>
      <c r="BF146" s="178">
        <f>IF($U$146="snížená",$N$146,0)</f>
        <v>0</v>
      </c>
      <c r="BG146" s="178">
        <f>IF($U$146="zákl. přenesená",$N$146,0)</f>
        <v>0</v>
      </c>
      <c r="BH146" s="178">
        <f>IF($U$146="sníž. přenesená",$N$146,0)</f>
        <v>0</v>
      </c>
      <c r="BI146" s="178">
        <f>IF($U$146="nulová",$N$146,0)</f>
        <v>0</v>
      </c>
      <c r="BJ146" s="174" t="s">
        <v>311</v>
      </c>
      <c r="BK146" s="178">
        <f>ROUND($L$146*$K$146,2)</f>
        <v>0</v>
      </c>
      <c r="BL146" s="174" t="s">
        <v>400</v>
      </c>
      <c r="BM146" s="174" t="s">
        <v>431</v>
      </c>
    </row>
    <row r="147" spans="2:63" s="189" customFormat="1" ht="30.75" customHeight="1">
      <c r="B147" s="197"/>
      <c r="D147" s="196" t="s">
        <v>430</v>
      </c>
      <c r="E147" s="196"/>
      <c r="F147" s="196"/>
      <c r="G147" s="196"/>
      <c r="H147" s="196"/>
      <c r="I147" s="196"/>
      <c r="J147" s="196"/>
      <c r="K147" s="196"/>
      <c r="L147" s="196"/>
      <c r="M147" s="196"/>
      <c r="N147" s="311">
        <f>$BK$147</f>
        <v>0</v>
      </c>
      <c r="O147" s="310"/>
      <c r="P147" s="310"/>
      <c r="Q147" s="310"/>
      <c r="R147" s="195"/>
      <c r="T147" s="194"/>
      <c r="W147" s="193">
        <f>SUM($W$148:$W$150)</f>
        <v>1.3450000000000002</v>
      </c>
      <c r="Y147" s="193">
        <f>SUM($Y$148:$Y$150)</f>
        <v>0.7157</v>
      </c>
      <c r="AA147" s="192">
        <f>SUM($AA$148:$AA$150)</f>
        <v>0</v>
      </c>
      <c r="AR147" s="191" t="s">
        <v>311</v>
      </c>
      <c r="AT147" s="191" t="s">
        <v>316</v>
      </c>
      <c r="AU147" s="191" t="s">
        <v>311</v>
      </c>
      <c r="AY147" s="191" t="s">
        <v>390</v>
      </c>
      <c r="BK147" s="190">
        <f>SUM($BK$148:$BK$150)</f>
        <v>0</v>
      </c>
    </row>
    <row r="148" spans="2:65" s="174" customFormat="1" ht="15.75" customHeight="1">
      <c r="B148" s="188"/>
      <c r="C148" s="187" t="s">
        <v>429</v>
      </c>
      <c r="D148" s="187" t="s">
        <v>392</v>
      </c>
      <c r="E148" s="186" t="s">
        <v>428</v>
      </c>
      <c r="F148" s="303" t="s">
        <v>427</v>
      </c>
      <c r="G148" s="304"/>
      <c r="H148" s="304"/>
      <c r="I148" s="304"/>
      <c r="J148" s="185" t="s">
        <v>417</v>
      </c>
      <c r="K148" s="184">
        <v>5</v>
      </c>
      <c r="L148" s="305"/>
      <c r="M148" s="304"/>
      <c r="N148" s="305">
        <f>ROUND($L$148*$K$148,2)</f>
        <v>0</v>
      </c>
      <c r="O148" s="304"/>
      <c r="P148" s="304"/>
      <c r="Q148" s="304"/>
      <c r="R148" s="183"/>
      <c r="T148" s="182"/>
      <c r="U148" s="201" t="s">
        <v>357</v>
      </c>
      <c r="V148" s="200">
        <v>0.039</v>
      </c>
      <c r="W148" s="200">
        <f>$V$148*$K$148</f>
        <v>0.195</v>
      </c>
      <c r="X148" s="200">
        <v>0</v>
      </c>
      <c r="Y148" s="200">
        <f>$X$148*$K$148</f>
        <v>0</v>
      </c>
      <c r="Z148" s="200">
        <v>0</v>
      </c>
      <c r="AA148" s="199">
        <f>$Z$148*$K$148</f>
        <v>0</v>
      </c>
      <c r="AR148" s="174" t="s">
        <v>400</v>
      </c>
      <c r="AT148" s="174" t="s">
        <v>392</v>
      </c>
      <c r="AU148" s="174" t="s">
        <v>391</v>
      </c>
      <c r="AY148" s="174" t="s">
        <v>390</v>
      </c>
      <c r="BE148" s="178">
        <f>IF($U$148="základní",$N$148,0)</f>
        <v>0</v>
      </c>
      <c r="BF148" s="178">
        <f>IF($U$148="snížená",$N$148,0)</f>
        <v>0</v>
      </c>
      <c r="BG148" s="178">
        <f>IF($U$148="zákl. přenesená",$N$148,0)</f>
        <v>0</v>
      </c>
      <c r="BH148" s="178">
        <f>IF($U$148="sníž. přenesená",$N$148,0)</f>
        <v>0</v>
      </c>
      <c r="BI148" s="178">
        <f>IF($U$148="nulová",$N$148,0)</f>
        <v>0</v>
      </c>
      <c r="BJ148" s="174" t="s">
        <v>311</v>
      </c>
      <c r="BK148" s="178">
        <f>ROUND($L$148*$K$148,2)</f>
        <v>0</v>
      </c>
      <c r="BL148" s="174" t="s">
        <v>400</v>
      </c>
      <c r="BM148" s="174" t="s">
        <v>426</v>
      </c>
    </row>
    <row r="149" spans="2:65" s="174" customFormat="1" ht="15.75" customHeight="1">
      <c r="B149" s="188"/>
      <c r="C149" s="205" t="s">
        <v>425</v>
      </c>
      <c r="D149" s="205" t="s">
        <v>28</v>
      </c>
      <c r="E149" s="204" t="s">
        <v>424</v>
      </c>
      <c r="F149" s="306" t="s">
        <v>423</v>
      </c>
      <c r="G149" s="307"/>
      <c r="H149" s="307"/>
      <c r="I149" s="307"/>
      <c r="J149" s="203" t="s">
        <v>417</v>
      </c>
      <c r="K149" s="202">
        <v>5</v>
      </c>
      <c r="L149" s="308"/>
      <c r="M149" s="307"/>
      <c r="N149" s="308">
        <f>ROUND($L$149*$K$149,2)</f>
        <v>0</v>
      </c>
      <c r="O149" s="304"/>
      <c r="P149" s="304"/>
      <c r="Q149" s="304"/>
      <c r="R149" s="183"/>
      <c r="T149" s="182"/>
      <c r="U149" s="201" t="s">
        <v>357</v>
      </c>
      <c r="V149" s="200">
        <v>0</v>
      </c>
      <c r="W149" s="200">
        <f>$V$149*$K$149</f>
        <v>0</v>
      </c>
      <c r="X149" s="200">
        <v>0.00016</v>
      </c>
      <c r="Y149" s="200">
        <f>$X$149*$K$149</f>
        <v>0.0008</v>
      </c>
      <c r="Z149" s="200">
        <v>0</v>
      </c>
      <c r="AA149" s="199">
        <f>$Z$149*$K$149</f>
        <v>0</v>
      </c>
      <c r="AR149" s="174" t="s">
        <v>422</v>
      </c>
      <c r="AT149" s="174" t="s">
        <v>28</v>
      </c>
      <c r="AU149" s="174" t="s">
        <v>391</v>
      </c>
      <c r="AY149" s="174" t="s">
        <v>390</v>
      </c>
      <c r="BE149" s="178">
        <f>IF($U$149="základní",$N$149,0)</f>
        <v>0</v>
      </c>
      <c r="BF149" s="178">
        <f>IF($U$149="snížená",$N$149,0)</f>
        <v>0</v>
      </c>
      <c r="BG149" s="178">
        <f>IF($U$149="zákl. přenesená",$N$149,0)</f>
        <v>0</v>
      </c>
      <c r="BH149" s="178">
        <f>IF($U$149="sníž. přenesená",$N$149,0)</f>
        <v>0</v>
      </c>
      <c r="BI149" s="178">
        <f>IF($U$149="nulová",$N$149,0)</f>
        <v>0</v>
      </c>
      <c r="BJ149" s="174" t="s">
        <v>311</v>
      </c>
      <c r="BK149" s="178">
        <f>ROUND($L$149*$K$149,2)</f>
        <v>0</v>
      </c>
      <c r="BL149" s="174" t="s">
        <v>400</v>
      </c>
      <c r="BM149" s="174" t="s">
        <v>421</v>
      </c>
    </row>
    <row r="150" spans="2:65" s="174" customFormat="1" ht="27" customHeight="1">
      <c r="B150" s="188"/>
      <c r="C150" s="187" t="s">
        <v>420</v>
      </c>
      <c r="D150" s="187" t="s">
        <v>392</v>
      </c>
      <c r="E150" s="186" t="s">
        <v>419</v>
      </c>
      <c r="F150" s="303" t="s">
        <v>418</v>
      </c>
      <c r="G150" s="304"/>
      <c r="H150" s="304"/>
      <c r="I150" s="304"/>
      <c r="J150" s="185" t="s">
        <v>417</v>
      </c>
      <c r="K150" s="184">
        <v>5</v>
      </c>
      <c r="L150" s="305"/>
      <c r="M150" s="304"/>
      <c r="N150" s="305">
        <f>ROUND($L$150*$K$150,2)</f>
        <v>0</v>
      </c>
      <c r="O150" s="304"/>
      <c r="P150" s="304"/>
      <c r="Q150" s="304"/>
      <c r="R150" s="183"/>
      <c r="T150" s="182"/>
      <c r="U150" s="201" t="s">
        <v>357</v>
      </c>
      <c r="V150" s="200">
        <v>0.23</v>
      </c>
      <c r="W150" s="200">
        <f>$V$150*$K$150</f>
        <v>1.1500000000000001</v>
      </c>
      <c r="X150" s="200">
        <v>0.14298</v>
      </c>
      <c r="Y150" s="200">
        <f>$X$150*$K$150</f>
        <v>0.7149</v>
      </c>
      <c r="Z150" s="200">
        <v>0</v>
      </c>
      <c r="AA150" s="199">
        <f>$Z$150*$K$150</f>
        <v>0</v>
      </c>
      <c r="AR150" s="174" t="s">
        <v>400</v>
      </c>
      <c r="AT150" s="174" t="s">
        <v>392</v>
      </c>
      <c r="AU150" s="174" t="s">
        <v>391</v>
      </c>
      <c r="AY150" s="174" t="s">
        <v>390</v>
      </c>
      <c r="BE150" s="178">
        <f>IF($U$150="základní",$N$150,0)</f>
        <v>0</v>
      </c>
      <c r="BF150" s="178">
        <f>IF($U$150="snížená",$N$150,0)</f>
        <v>0</v>
      </c>
      <c r="BG150" s="178">
        <f>IF($U$150="zákl. přenesená",$N$150,0)</f>
        <v>0</v>
      </c>
      <c r="BH150" s="178">
        <f>IF($U$150="sníž. přenesená",$N$150,0)</f>
        <v>0</v>
      </c>
      <c r="BI150" s="178">
        <f>IF($U$150="nulová",$N$150,0)</f>
        <v>0</v>
      </c>
      <c r="BJ150" s="174" t="s">
        <v>311</v>
      </c>
      <c r="BK150" s="178">
        <f>ROUND($L$150*$K$150,2)</f>
        <v>0</v>
      </c>
      <c r="BL150" s="174" t="s">
        <v>400</v>
      </c>
      <c r="BM150" s="174" t="s">
        <v>416</v>
      </c>
    </row>
    <row r="151" spans="2:63" s="189" customFormat="1" ht="30.75" customHeight="1">
      <c r="B151" s="197"/>
      <c r="D151" s="196" t="s">
        <v>415</v>
      </c>
      <c r="E151" s="196"/>
      <c r="F151" s="196"/>
      <c r="G151" s="196"/>
      <c r="H151" s="196"/>
      <c r="I151" s="196"/>
      <c r="J151" s="196"/>
      <c r="K151" s="196"/>
      <c r="L151" s="196"/>
      <c r="M151" s="196"/>
      <c r="N151" s="311">
        <f>$BK$151</f>
        <v>0</v>
      </c>
      <c r="O151" s="310"/>
      <c r="P151" s="310"/>
      <c r="Q151" s="310"/>
      <c r="R151" s="195"/>
      <c r="T151" s="194"/>
      <c r="W151" s="193">
        <f>SUM($W$152:$W$153)</f>
        <v>15.572</v>
      </c>
      <c r="Y151" s="193">
        <f>SUM($Y$152:$Y$153)</f>
        <v>0</v>
      </c>
      <c r="AA151" s="192">
        <f>SUM($AA$152:$AA$153)</f>
        <v>4</v>
      </c>
      <c r="AR151" s="191" t="s">
        <v>311</v>
      </c>
      <c r="AT151" s="191" t="s">
        <v>316</v>
      </c>
      <c r="AU151" s="191" t="s">
        <v>311</v>
      </c>
      <c r="AY151" s="191" t="s">
        <v>390</v>
      </c>
      <c r="BK151" s="190">
        <f>SUM($BK$152:$BK$153)</f>
        <v>0</v>
      </c>
    </row>
    <row r="152" spans="2:65" s="174" customFormat="1" ht="15.75" customHeight="1">
      <c r="B152" s="188"/>
      <c r="C152" s="187" t="s">
        <v>414</v>
      </c>
      <c r="D152" s="187" t="s">
        <v>392</v>
      </c>
      <c r="E152" s="186" t="s">
        <v>413</v>
      </c>
      <c r="F152" s="303" t="s">
        <v>412</v>
      </c>
      <c r="G152" s="304"/>
      <c r="H152" s="304"/>
      <c r="I152" s="304"/>
      <c r="J152" s="185" t="s">
        <v>411</v>
      </c>
      <c r="K152" s="184">
        <v>2</v>
      </c>
      <c r="L152" s="305"/>
      <c r="M152" s="304"/>
      <c r="N152" s="305">
        <f>ROUND($L$152*$K$152,2)</f>
        <v>0</v>
      </c>
      <c r="O152" s="304"/>
      <c r="P152" s="304"/>
      <c r="Q152" s="304"/>
      <c r="R152" s="183"/>
      <c r="T152" s="182"/>
      <c r="U152" s="201" t="s">
        <v>357</v>
      </c>
      <c r="V152" s="200">
        <v>6.436</v>
      </c>
      <c r="W152" s="200">
        <f>$V$152*$K$152</f>
        <v>12.872</v>
      </c>
      <c r="X152" s="200">
        <v>0</v>
      </c>
      <c r="Y152" s="200">
        <f>$X$152*$K$152</f>
        <v>0</v>
      </c>
      <c r="Z152" s="200">
        <v>2</v>
      </c>
      <c r="AA152" s="199">
        <f>$Z$152*$K$152</f>
        <v>4</v>
      </c>
      <c r="AR152" s="174" t="s">
        <v>400</v>
      </c>
      <c r="AT152" s="174" t="s">
        <v>392</v>
      </c>
      <c r="AU152" s="174" t="s">
        <v>391</v>
      </c>
      <c r="AY152" s="174" t="s">
        <v>390</v>
      </c>
      <c r="BE152" s="178">
        <f>IF($U$152="základní",$N$152,0)</f>
        <v>0</v>
      </c>
      <c r="BF152" s="178">
        <f>IF($U$152="snížená",$N$152,0)</f>
        <v>0</v>
      </c>
      <c r="BG152" s="178">
        <f>IF($U$152="zákl. přenesená",$N$152,0)</f>
        <v>0</v>
      </c>
      <c r="BH152" s="178">
        <f>IF($U$152="sníž. přenesená",$N$152,0)</f>
        <v>0</v>
      </c>
      <c r="BI152" s="178">
        <f>IF($U$152="nulová",$N$152,0)</f>
        <v>0</v>
      </c>
      <c r="BJ152" s="174" t="s">
        <v>311</v>
      </c>
      <c r="BK152" s="178">
        <f>ROUND($L$152*$K$152,2)</f>
        <v>0</v>
      </c>
      <c r="BL152" s="174" t="s">
        <v>400</v>
      </c>
      <c r="BM152" s="174" t="s">
        <v>410</v>
      </c>
    </row>
    <row r="153" spans="2:65" s="174" customFormat="1" ht="39" customHeight="1">
      <c r="B153" s="188"/>
      <c r="C153" s="187" t="s">
        <v>380</v>
      </c>
      <c r="D153" s="187" t="s">
        <v>392</v>
      </c>
      <c r="E153" s="186" t="s">
        <v>409</v>
      </c>
      <c r="F153" s="303" t="s">
        <v>408</v>
      </c>
      <c r="G153" s="304"/>
      <c r="H153" s="304"/>
      <c r="I153" s="304"/>
      <c r="J153" s="185" t="s">
        <v>407</v>
      </c>
      <c r="K153" s="184">
        <v>20</v>
      </c>
      <c r="L153" s="305"/>
      <c r="M153" s="304"/>
      <c r="N153" s="305">
        <f>ROUND($L$153*$K$153,2)</f>
        <v>0</v>
      </c>
      <c r="O153" s="304"/>
      <c r="P153" s="304"/>
      <c r="Q153" s="304"/>
      <c r="R153" s="183"/>
      <c r="T153" s="182"/>
      <c r="U153" s="201" t="s">
        <v>357</v>
      </c>
      <c r="V153" s="200">
        <v>0.135</v>
      </c>
      <c r="W153" s="200">
        <f>$V$153*$K$153</f>
        <v>2.7</v>
      </c>
      <c r="X153" s="200">
        <v>0</v>
      </c>
      <c r="Y153" s="200">
        <f>$X$153*$K$153</f>
        <v>0</v>
      </c>
      <c r="Z153" s="200">
        <v>0</v>
      </c>
      <c r="AA153" s="199">
        <f>$Z$153*$K$153</f>
        <v>0</v>
      </c>
      <c r="AR153" s="174" t="s">
        <v>400</v>
      </c>
      <c r="AT153" s="174" t="s">
        <v>392</v>
      </c>
      <c r="AU153" s="174" t="s">
        <v>391</v>
      </c>
      <c r="AY153" s="174" t="s">
        <v>390</v>
      </c>
      <c r="BE153" s="178">
        <f>IF($U$153="základní",$N$153,0)</f>
        <v>0</v>
      </c>
      <c r="BF153" s="178">
        <f>IF($U$153="snížená",$N$153,0)</f>
        <v>0</v>
      </c>
      <c r="BG153" s="178">
        <f>IF($U$153="zákl. přenesená",$N$153,0)</f>
        <v>0</v>
      </c>
      <c r="BH153" s="178">
        <f>IF($U$153="sníž. přenesená",$N$153,0)</f>
        <v>0</v>
      </c>
      <c r="BI153" s="178">
        <f>IF($U$153="nulová",$N$153,0)</f>
        <v>0</v>
      </c>
      <c r="BJ153" s="174" t="s">
        <v>311</v>
      </c>
      <c r="BK153" s="178">
        <f>ROUND($L$153*$K$153,2)</f>
        <v>0</v>
      </c>
      <c r="BL153" s="174" t="s">
        <v>400</v>
      </c>
      <c r="BM153" s="174" t="s">
        <v>406</v>
      </c>
    </row>
    <row r="154" spans="2:63" s="189" customFormat="1" ht="30.75" customHeight="1">
      <c r="B154" s="197"/>
      <c r="D154" s="196" t="s">
        <v>405</v>
      </c>
      <c r="E154" s="196"/>
      <c r="F154" s="196"/>
      <c r="G154" s="196"/>
      <c r="H154" s="196"/>
      <c r="I154" s="196"/>
      <c r="J154" s="196"/>
      <c r="K154" s="196"/>
      <c r="L154" s="196"/>
      <c r="M154" s="196"/>
      <c r="N154" s="311">
        <f>$BK$154</f>
        <v>0</v>
      </c>
      <c r="O154" s="310"/>
      <c r="P154" s="310"/>
      <c r="Q154" s="310"/>
      <c r="R154" s="195"/>
      <c r="T154" s="194"/>
      <c r="W154" s="193">
        <f>$W$155</f>
        <v>32.673966</v>
      </c>
      <c r="Y154" s="193">
        <f>$Y$155</f>
        <v>0</v>
      </c>
      <c r="AA154" s="192">
        <f>$AA$155</f>
        <v>0</v>
      </c>
      <c r="AR154" s="191" t="s">
        <v>311</v>
      </c>
      <c r="AT154" s="191" t="s">
        <v>316</v>
      </c>
      <c r="AU154" s="191" t="s">
        <v>311</v>
      </c>
      <c r="AY154" s="191" t="s">
        <v>390</v>
      </c>
      <c r="BK154" s="190">
        <f>$BK$155</f>
        <v>0</v>
      </c>
    </row>
    <row r="155" spans="2:65" s="174" customFormat="1" ht="27" customHeight="1">
      <c r="B155" s="188"/>
      <c r="C155" s="187" t="s">
        <v>404</v>
      </c>
      <c r="D155" s="187" t="s">
        <v>392</v>
      </c>
      <c r="E155" s="186" t="s">
        <v>403</v>
      </c>
      <c r="F155" s="303" t="s">
        <v>402</v>
      </c>
      <c r="G155" s="304"/>
      <c r="H155" s="304"/>
      <c r="I155" s="304"/>
      <c r="J155" s="185" t="s">
        <v>401</v>
      </c>
      <c r="K155" s="184">
        <v>46.878</v>
      </c>
      <c r="L155" s="305"/>
      <c r="M155" s="304"/>
      <c r="N155" s="305">
        <f>ROUND($L$155*$K$155,2)</f>
        <v>0</v>
      </c>
      <c r="O155" s="304"/>
      <c r="P155" s="304"/>
      <c r="Q155" s="304"/>
      <c r="R155" s="183"/>
      <c r="T155" s="182"/>
      <c r="U155" s="201" t="s">
        <v>357</v>
      </c>
      <c r="V155" s="200">
        <v>0.697</v>
      </c>
      <c r="W155" s="200">
        <f>$V$155*$K$155</f>
        <v>32.673966</v>
      </c>
      <c r="X155" s="200">
        <v>0</v>
      </c>
      <c r="Y155" s="200">
        <f>$X$155*$K$155</f>
        <v>0</v>
      </c>
      <c r="Z155" s="200">
        <v>0</v>
      </c>
      <c r="AA155" s="199">
        <f>$Z$155*$K$155</f>
        <v>0</v>
      </c>
      <c r="AR155" s="174" t="s">
        <v>400</v>
      </c>
      <c r="AT155" s="174" t="s">
        <v>392</v>
      </c>
      <c r="AU155" s="174" t="s">
        <v>391</v>
      </c>
      <c r="AY155" s="174" t="s">
        <v>390</v>
      </c>
      <c r="BE155" s="178">
        <f>IF($U$155="základní",$N$155,0)</f>
        <v>0</v>
      </c>
      <c r="BF155" s="178">
        <f>IF($U$155="snížená",$N$155,0)</f>
        <v>0</v>
      </c>
      <c r="BG155" s="178">
        <f>IF($U$155="zákl. přenesená",$N$155,0)</f>
        <v>0</v>
      </c>
      <c r="BH155" s="178">
        <f>IF($U$155="sníž. přenesená",$N$155,0)</f>
        <v>0</v>
      </c>
      <c r="BI155" s="178">
        <f>IF($U$155="nulová",$N$155,0)</f>
        <v>0</v>
      </c>
      <c r="BJ155" s="174" t="s">
        <v>311</v>
      </c>
      <c r="BK155" s="178">
        <f>ROUND($L$155*$K$155,2)</f>
        <v>0</v>
      </c>
      <c r="BL155" s="174" t="s">
        <v>400</v>
      </c>
      <c r="BM155" s="174" t="s">
        <v>399</v>
      </c>
    </row>
    <row r="156" spans="2:63" s="189" customFormat="1" ht="37.5" customHeight="1">
      <c r="B156" s="197"/>
      <c r="D156" s="198" t="s">
        <v>398</v>
      </c>
      <c r="E156" s="198"/>
      <c r="F156" s="198"/>
      <c r="G156" s="198"/>
      <c r="H156" s="198"/>
      <c r="I156" s="198"/>
      <c r="J156" s="198"/>
      <c r="K156" s="198"/>
      <c r="L156" s="198"/>
      <c r="M156" s="198"/>
      <c r="N156" s="309">
        <f>$BK$156</f>
        <v>0</v>
      </c>
      <c r="O156" s="310"/>
      <c r="P156" s="310"/>
      <c r="Q156" s="310"/>
      <c r="R156" s="195"/>
      <c r="T156" s="194"/>
      <c r="W156" s="193">
        <f>$W$157</f>
        <v>0</v>
      </c>
      <c r="Y156" s="193">
        <f>$Y$157</f>
        <v>0</v>
      </c>
      <c r="AA156" s="192">
        <f>$AA$157</f>
        <v>0</v>
      </c>
      <c r="AR156" s="191" t="s">
        <v>396</v>
      </c>
      <c r="AT156" s="191" t="s">
        <v>316</v>
      </c>
      <c r="AU156" s="191" t="s">
        <v>315</v>
      </c>
      <c r="AY156" s="191" t="s">
        <v>390</v>
      </c>
      <c r="BK156" s="190">
        <f>$BK$157</f>
        <v>0</v>
      </c>
    </row>
    <row r="157" spans="2:63" s="189" customFormat="1" ht="21" customHeight="1">
      <c r="B157" s="197"/>
      <c r="D157" s="196" t="s">
        <v>397</v>
      </c>
      <c r="E157" s="196"/>
      <c r="F157" s="196"/>
      <c r="G157" s="196"/>
      <c r="H157" s="196"/>
      <c r="I157" s="196"/>
      <c r="J157" s="196"/>
      <c r="K157" s="196"/>
      <c r="L157" s="196"/>
      <c r="M157" s="196"/>
      <c r="N157" s="311">
        <f>$BK$157</f>
        <v>0</v>
      </c>
      <c r="O157" s="310"/>
      <c r="P157" s="310"/>
      <c r="Q157" s="310"/>
      <c r="R157" s="195"/>
      <c r="T157" s="194"/>
      <c r="W157" s="193">
        <f>$W$158</f>
        <v>0</v>
      </c>
      <c r="Y157" s="193">
        <f>$Y$158</f>
        <v>0</v>
      </c>
      <c r="AA157" s="192">
        <f>$AA$158</f>
        <v>0</v>
      </c>
      <c r="AR157" s="191" t="s">
        <v>396</v>
      </c>
      <c r="AT157" s="191" t="s">
        <v>316</v>
      </c>
      <c r="AU157" s="191" t="s">
        <v>311</v>
      </c>
      <c r="AY157" s="191" t="s">
        <v>390</v>
      </c>
      <c r="BK157" s="190">
        <f>$BK$158</f>
        <v>0</v>
      </c>
    </row>
    <row r="158" spans="2:65" s="174" customFormat="1" ht="15.75" customHeight="1">
      <c r="B158" s="188"/>
      <c r="C158" s="187" t="s">
        <v>311</v>
      </c>
      <c r="D158" s="187" t="s">
        <v>392</v>
      </c>
      <c r="E158" s="186" t="s">
        <v>395</v>
      </c>
      <c r="F158" s="303" t="s">
        <v>394</v>
      </c>
      <c r="G158" s="304"/>
      <c r="H158" s="304"/>
      <c r="I158" s="304"/>
      <c r="J158" s="185" t="s">
        <v>393</v>
      </c>
      <c r="K158" s="184">
        <v>1</v>
      </c>
      <c r="L158" s="305"/>
      <c r="M158" s="304"/>
      <c r="N158" s="305">
        <f>ROUND($L$158*$K$158,2)</f>
        <v>0</v>
      </c>
      <c r="O158" s="304"/>
      <c r="P158" s="304"/>
      <c r="Q158" s="304"/>
      <c r="R158" s="183"/>
      <c r="T158" s="182"/>
      <c r="U158" s="181" t="s">
        <v>357</v>
      </c>
      <c r="V158" s="180">
        <v>0</v>
      </c>
      <c r="W158" s="180">
        <f>$V$158*$K$158</f>
        <v>0</v>
      </c>
      <c r="X158" s="180">
        <v>0</v>
      </c>
      <c r="Y158" s="180">
        <f>$X$158*$K$158</f>
        <v>0</v>
      </c>
      <c r="Z158" s="180">
        <v>0</v>
      </c>
      <c r="AA158" s="179">
        <f>$Z$158*$K$158</f>
        <v>0</v>
      </c>
      <c r="AR158" s="174" t="s">
        <v>389</v>
      </c>
      <c r="AT158" s="174" t="s">
        <v>392</v>
      </c>
      <c r="AU158" s="174" t="s">
        <v>391</v>
      </c>
      <c r="AY158" s="174" t="s">
        <v>390</v>
      </c>
      <c r="BE158" s="178">
        <f>IF($U$158="základní",$N$158,0)</f>
        <v>0</v>
      </c>
      <c r="BF158" s="178">
        <f>IF($U$158="snížená",$N$158,0)</f>
        <v>0</v>
      </c>
      <c r="BG158" s="178">
        <f>IF($U$158="zákl. přenesená",$N$158,0)</f>
        <v>0</v>
      </c>
      <c r="BH158" s="178">
        <f>IF($U$158="sníž. přenesená",$N$158,0)</f>
        <v>0</v>
      </c>
      <c r="BI158" s="178">
        <f>IF($U$158="nulová",$N$158,0)</f>
        <v>0</v>
      </c>
      <c r="BJ158" s="174" t="s">
        <v>311</v>
      </c>
      <c r="BK158" s="178">
        <f>ROUND($L$158*$K$158,2)</f>
        <v>0</v>
      </c>
      <c r="BL158" s="174" t="s">
        <v>389</v>
      </c>
      <c r="BM158" s="174" t="s">
        <v>388</v>
      </c>
    </row>
    <row r="159" spans="2:18" s="174" customFormat="1" ht="7.5" customHeight="1">
      <c r="B159" s="177"/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  <c r="R159" s="175"/>
    </row>
    <row r="160" s="173" customFormat="1" ht="14.25" customHeight="1"/>
  </sheetData>
  <mergeCells count="161">
    <mergeCell ref="E23:L23"/>
    <mergeCell ref="M26:P26"/>
    <mergeCell ref="C2:Q2"/>
    <mergeCell ref="C4:Q4"/>
    <mergeCell ref="F6:P6"/>
    <mergeCell ref="O8:P8"/>
    <mergeCell ref="M27:P27"/>
    <mergeCell ref="O19:P19"/>
    <mergeCell ref="O20:P20"/>
    <mergeCell ref="O10:P10"/>
    <mergeCell ref="O11:P11"/>
    <mergeCell ref="O13:P13"/>
    <mergeCell ref="O14:P14"/>
    <mergeCell ref="O16:P16"/>
    <mergeCell ref="O17:P17"/>
    <mergeCell ref="M29:P29"/>
    <mergeCell ref="H33:J33"/>
    <mergeCell ref="M33:P33"/>
    <mergeCell ref="N89:Q89"/>
    <mergeCell ref="H31:J31"/>
    <mergeCell ref="M31:P31"/>
    <mergeCell ref="H32:J32"/>
    <mergeCell ref="M32:P32"/>
    <mergeCell ref="H34:J34"/>
    <mergeCell ref="M34:P34"/>
    <mergeCell ref="M82:Q82"/>
    <mergeCell ref="M83:Q83"/>
    <mergeCell ref="N90:Q90"/>
    <mergeCell ref="N91:Q91"/>
    <mergeCell ref="N92:Q92"/>
    <mergeCell ref="L37:P37"/>
    <mergeCell ref="C76:Q76"/>
    <mergeCell ref="N87:Q87"/>
    <mergeCell ref="C85:G85"/>
    <mergeCell ref="N85:Q85"/>
    <mergeCell ref="C107:Q107"/>
    <mergeCell ref="N96:Q96"/>
    <mergeCell ref="F109:P109"/>
    <mergeCell ref="H35:J35"/>
    <mergeCell ref="M35:P35"/>
    <mergeCell ref="N93:Q93"/>
    <mergeCell ref="N94:Q94"/>
    <mergeCell ref="N88:Q88"/>
    <mergeCell ref="F78:P78"/>
    <mergeCell ref="M80:P80"/>
    <mergeCell ref="N117:Q117"/>
    <mergeCell ref="N118:Q118"/>
    <mergeCell ref="N119:Q119"/>
    <mergeCell ref="N95:Q95"/>
    <mergeCell ref="F116:I116"/>
    <mergeCell ref="L116:M116"/>
    <mergeCell ref="N116:Q116"/>
    <mergeCell ref="N97:Q97"/>
    <mergeCell ref="N99:Q99"/>
    <mergeCell ref="L101:Q101"/>
    <mergeCell ref="F124:I124"/>
    <mergeCell ref="M111:P111"/>
    <mergeCell ref="M113:Q113"/>
    <mergeCell ref="M114:Q114"/>
    <mergeCell ref="F121:I121"/>
    <mergeCell ref="L121:M121"/>
    <mergeCell ref="N121:Q121"/>
    <mergeCell ref="F120:I120"/>
    <mergeCell ref="L120:M120"/>
    <mergeCell ref="N120:Q120"/>
    <mergeCell ref="N126:Q126"/>
    <mergeCell ref="F127:I127"/>
    <mergeCell ref="L127:M127"/>
    <mergeCell ref="N127:Q127"/>
    <mergeCell ref="F122:I122"/>
    <mergeCell ref="L122:M122"/>
    <mergeCell ref="N122:Q122"/>
    <mergeCell ref="F123:I123"/>
    <mergeCell ref="L123:M123"/>
    <mergeCell ref="N123:Q123"/>
    <mergeCell ref="L124:M124"/>
    <mergeCell ref="N124:Q124"/>
    <mergeCell ref="F128:I128"/>
    <mergeCell ref="L128:M128"/>
    <mergeCell ref="N128:Q128"/>
    <mergeCell ref="F125:I125"/>
    <mergeCell ref="L125:M125"/>
    <mergeCell ref="N125:Q125"/>
    <mergeCell ref="F126:I126"/>
    <mergeCell ref="L126:M126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9:I139"/>
    <mergeCell ref="L139:M139"/>
    <mergeCell ref="N139:Q139"/>
    <mergeCell ref="N138:Q138"/>
    <mergeCell ref="F143:I143"/>
    <mergeCell ref="L143:M143"/>
    <mergeCell ref="N143:Q143"/>
    <mergeCell ref="F144:I144"/>
    <mergeCell ref="L144:M144"/>
    <mergeCell ref="N144:Q144"/>
    <mergeCell ref="F158:I158"/>
    <mergeCell ref="L158:M158"/>
    <mergeCell ref="N158:Q158"/>
    <mergeCell ref="F152:I152"/>
    <mergeCell ref="L152:M152"/>
    <mergeCell ref="N152:Q152"/>
    <mergeCell ref="F153:I153"/>
    <mergeCell ref="L153:M153"/>
    <mergeCell ref="N153:Q153"/>
    <mergeCell ref="S2:AC2"/>
    <mergeCell ref="N154:Q154"/>
    <mergeCell ref="F140:I140"/>
    <mergeCell ref="L140:M140"/>
    <mergeCell ref="N140:Q140"/>
    <mergeCell ref="F141:I141"/>
    <mergeCell ref="L141:M141"/>
    <mergeCell ref="N141:Q141"/>
    <mergeCell ref="N156:Q156"/>
    <mergeCell ref="N157:Q157"/>
    <mergeCell ref="H1:K1"/>
    <mergeCell ref="N142:Q142"/>
    <mergeCell ref="N145:Q145"/>
    <mergeCell ref="N147:Q147"/>
    <mergeCell ref="N151:Q151"/>
    <mergeCell ref="F155:I155"/>
    <mergeCell ref="L155:M155"/>
    <mergeCell ref="N155:Q155"/>
    <mergeCell ref="F149:I149"/>
    <mergeCell ref="L149:M149"/>
    <mergeCell ref="N149:Q149"/>
    <mergeCell ref="F150:I150"/>
    <mergeCell ref="L150:M150"/>
    <mergeCell ref="N150:Q150"/>
    <mergeCell ref="F146:I146"/>
    <mergeCell ref="L146:M146"/>
    <mergeCell ref="N146:Q146"/>
    <mergeCell ref="F148:I148"/>
    <mergeCell ref="L148:M148"/>
    <mergeCell ref="N148:Q148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16" tooltip="Rozpočet" display="3) Rozpočet"/>
    <hyperlink ref="S1:T1" location="'Rekapitulace stavby'!C2" tooltip="Rekapitulace stavby" display="Rekapitulace stavby"/>
  </hyperlinks>
  <printOptions/>
  <pageMargins left="0.5905511811023623" right="0.5905511811023623" top="0.5118110236220472" bottom="0.2755905511811024" header="0" footer="0"/>
  <pageSetup blackAndWhite="1" fitToHeight="100" fitToWidth="1" horizontalDpi="300" verticalDpi="300" orientation="portrait" paperSize="9" scale="84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Táta</dc:creator>
  <cp:keywords/>
  <dc:description/>
  <cp:lastModifiedBy>DvorakZ</cp:lastModifiedBy>
  <cp:lastPrinted>2016-01-17T22:50:59Z</cp:lastPrinted>
  <dcterms:created xsi:type="dcterms:W3CDTF">2013-07-15T08:20:14Z</dcterms:created>
  <dcterms:modified xsi:type="dcterms:W3CDTF">2016-01-28T08:47:21Z</dcterms:modified>
  <cp:category/>
  <cp:version/>
  <cp:contentType/>
  <cp:contentStatus/>
</cp:coreProperties>
</file>