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Rekapitulace stavby" sheetId="1" r:id="rId1"/>
    <sheet name="SO 01 - Oprava nábřežních..." sheetId="2" r:id="rId2"/>
    <sheet name="SO 02 - Osazení zábradlí" sheetId="3" r:id="rId3"/>
    <sheet name="SO 1 - Oprava betonových ..." sheetId="4" r:id="rId4"/>
    <sheet name="SO 2 - Ocelové schodiště ..." sheetId="5" r:id="rId5"/>
    <sheet name="VON - Vedlejší a ostatní ..." sheetId="6" r:id="rId6"/>
    <sheet name="Pokyny pro vyplnění" sheetId="7" r:id="rId7"/>
  </sheets>
  <definedNames>
    <definedName name="_xlnm._FilterDatabase" localSheetId="1" hidden="1">'SO 01 - Oprava nábřežních...'!$C$82:$K$82</definedName>
    <definedName name="_xlnm._FilterDatabase" localSheetId="2" hidden="1">'SO 02 - Osazení zábradlí'!$C$81:$K$81</definedName>
    <definedName name="_xlnm._FilterDatabase" localSheetId="3" hidden="1">'SO 1 - Oprava betonových ...'!$C$86:$K$86</definedName>
    <definedName name="_xlnm._FilterDatabase" localSheetId="4" hidden="1">'SO 2 - Ocelové schodiště ...'!$C$83:$K$83</definedName>
    <definedName name="_xlnm._FilterDatabase" localSheetId="5" hidden="1">'VON - Vedlejší a ostatní ...'!$C$80:$K$80</definedName>
    <definedName name="_xlnm.Print_Titles" localSheetId="0">'Rekapitulace stavby'!$49:$49</definedName>
    <definedName name="_xlnm.Print_Titles" localSheetId="1">'SO 01 - Oprava nábřežních...'!$82:$82</definedName>
    <definedName name="_xlnm.Print_Titles" localSheetId="2">'SO 02 - Osazení zábradlí'!$81:$81</definedName>
    <definedName name="_xlnm.Print_Titles" localSheetId="3">'SO 1 - Oprava betonových ...'!$86:$86</definedName>
    <definedName name="_xlnm.Print_Titles" localSheetId="4">'SO 2 - Ocelové schodiště ...'!$83:$83</definedName>
    <definedName name="_xlnm.Print_Titles" localSheetId="5">'VON - Vedlejší a ostatní ...'!$80:$80</definedName>
    <definedName name="_xlnm.Print_Area" localSheetId="6">'Pokyny pro vyplnění'!$B$2:$K$69,'Pokyny pro vyplnění'!$B$72:$K$116,'Pokyny pro vyplnění'!$B$119:$K$188,'Pokyny pro vyplnění'!$B$192:$K$212</definedName>
    <definedName name="_xlnm.Print_Area" localSheetId="0">'Rekapitulace stavby'!$D$4:$AO$33,'Rekapitulace stavby'!$C$39:$AQ$57</definedName>
    <definedName name="_xlnm.Print_Area" localSheetId="1">'SO 01 - Oprava nábřežních...'!$C$4:$J$36,'SO 01 - Oprava nábřežních...'!$C$42:$J$64,'SO 01 - Oprava nábřežních...'!$C$70:$K$213</definedName>
    <definedName name="_xlnm.Print_Area" localSheetId="2">'SO 02 - Osazení zábradlí'!$C$4:$J$36,'SO 02 - Osazení zábradlí'!$C$42:$J$63,'SO 02 - Osazení zábradlí'!$C$69:$K$113</definedName>
    <definedName name="_xlnm.Print_Area" localSheetId="3">'SO 1 - Oprava betonových ...'!$C$4:$J$36,'SO 1 - Oprava betonových ...'!$C$42:$J$68,'SO 1 - Oprava betonových ...'!$C$74:$K$340</definedName>
    <definedName name="_xlnm.Print_Area" localSheetId="4">'SO 2 - Ocelové schodiště ...'!$C$4:$J$36,'SO 2 - Ocelové schodiště ...'!$C$42:$J$65,'SO 2 - Ocelové schodiště ...'!$C$71:$K$186</definedName>
    <definedName name="_xlnm.Print_Area" localSheetId="5">'VON - Vedlejší a ostatní ...'!$C$4:$J$36,'VON - Vedlejší a ostatní ...'!$C$42:$J$62,'VON - Vedlejší a ostatní ...'!$C$68:$K$108</definedName>
  </definedNames>
  <calcPr fullCalcOnLoad="1"/>
</workbook>
</file>

<file path=xl/sharedStrings.xml><?xml version="1.0" encoding="utf-8"?>
<sst xmlns="http://schemas.openxmlformats.org/spreadsheetml/2006/main" count="5790" uniqueCount="1074">
  <si>
    <t>Export VZ</t>
  </si>
  <si>
    <t>List obsahuje:</t>
  </si>
  <si>
    <t>3.0</t>
  </si>
  <si>
    <t>ZAMOK</t>
  </si>
  <si>
    <t>False</t>
  </si>
  <si>
    <t>{510db8d2-23df-4143-9f46-6de9320525dc}</t>
  </si>
  <si>
    <t>0,01</t>
  </si>
  <si>
    <t>21</t>
  </si>
  <si>
    <t>15</t>
  </si>
  <si>
    <t>REKAPITULACE STAVBY</t>
  </si>
  <si>
    <t>v ---  níže se nacházejí doplnkové a pomocné údaje k sestavám  --- v</t>
  </si>
  <si>
    <t>Návod na vyplnění</t>
  </si>
  <si>
    <t>0,001</t>
  </si>
  <si>
    <t>Kód:</t>
  </si>
  <si>
    <t>H16-008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</si>
  <si>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</si>
  <si>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</si>
  <si>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VD Čejetičky, oprava kamenných a betonových konstrukcí jezu nad vodou a nábřežních zdí na PB</t>
  </si>
  <si>
    <t>0,1</t>
  </si>
  <si>
    <t>KSO:</t>
  </si>
  <si>
    <t>833 21</t>
  </si>
  <si>
    <t>CC-CZ:</t>
  </si>
  <si>
    <t/>
  </si>
  <si>
    <t>1</t>
  </si>
  <si>
    <t>Místo:</t>
  </si>
  <si>
    <t xml:space="preserve"> </t>
  </si>
  <si>
    <t>Datum:</t>
  </si>
  <si>
    <t>21.4.2016</t>
  </si>
  <si>
    <t>10</t>
  </si>
  <si>
    <t>100</t>
  </si>
  <si>
    <t>Zadavatel:</t>
  </si>
  <si>
    <t>IČ:</t>
  </si>
  <si>
    <t>DIČ:</t>
  </si>
  <si>
    <t>Uchazeč:</t>
  </si>
  <si>
    <t>Vyplň údaj</t>
  </si>
  <si>
    <t>Projektant:</t>
  </si>
  <si>
    <t>True</t>
  </si>
  <si>
    <t>Poznámka:</t>
  </si>
  <si>
    <t>Soupis prací je sestaven s využitím položek Cenové soustavy ÚRS. Cenové a technické podmínky položek Cenové soustavy ÚRS, které nejsou uvedeny v soupisu prací(informace z tzv. úvodních částí katalogů) jsou neomezeně dálkově k dispozici na
www.cs-urs.cz. Položky soupisu prací, které nemají ve sloupci „Cenová soustava“uveden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</si>
  <si>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</si>
  <si>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</si>
  <si>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</si>
  <si>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</si>
  <si>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</si>
  <si>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</si>
  <si>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</si>
  <si>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</si>
  <si>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</si>
  <si>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</si>
  <si>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</si>
  <si>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</si>
  <si>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</si>
  <si>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</si>
  <si>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</si>
  <si>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</si>
  <si>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</si>
  <si>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</si>
  <si>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</si>
  <si>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</si>
  <si>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</si>
  <si>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</si>
  <si>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</si>
  <si>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</si>
  <si>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</si>
  <si>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</si>
  <si>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</si>
  <si>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</si>
  <si>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</si>
  <si>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</si>
  <si>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</si>
  <si>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</si>
  <si>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</si>
  <si>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</si>
  <si>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</si>
  <si>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</si>
  <si>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</si>
  <si>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</si>
  <si>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</si>
  <si>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Oprava nábřežních zdí na PB</t>
  </si>
  <si>
    <t>STA</t>
  </si>
  <si>
    <t>{36beca1f-0021-4fe7-9c3f-01e20644d243}</t>
  </si>
  <si>
    <t>2</t>
  </si>
  <si>
    <t>SO 02</t>
  </si>
  <si>
    <t>Osazení zábradlí</t>
  </si>
  <si>
    <t>{1d5380f0-794c-435f-b85c-d7ad4f921882}</t>
  </si>
  <si>
    <t>SO 1</t>
  </si>
  <si>
    <t>Oprava betonových a kamenných konstrukcí</t>
  </si>
  <si>
    <t>{a42b11cd-2beb-4e3c-a9d7-b31100c5d14c}</t>
  </si>
  <si>
    <t>SO 2</t>
  </si>
  <si>
    <t>Ocelové schodiště - přístup na pravý pilíř</t>
  </si>
  <si>
    <t>{5b3f2363-1b85-4ab0-85f2-9fc8ff5a3351}</t>
  </si>
  <si>
    <t>VON</t>
  </si>
  <si>
    <t>Vedlejší a ostatní náklady</t>
  </si>
  <si>
    <t>{13b24890-c111-4075-a6a3-f19417ca404d}</t>
  </si>
  <si>
    <t>Zpět na list:</t>
  </si>
  <si>
    <t>KRYCÍ LIST SOUPISU</t>
  </si>
  <si>
    <t>Objekt:</t>
  </si>
  <si>
    <t>SO 01 - Oprava nábřežních zdí na PB</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</si>
  <si>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</si>
  <si>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</si>
  <si>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</si>
  <si>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</si>
  <si>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</si>
  <si>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</si>
  <si>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</si>
  <si>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</si>
  <si>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</si>
  <si>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</si>
  <si>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</si>
  <si>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</si>
  <si>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</si>
  <si>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</si>
  <si>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</si>
  <si>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</si>
  <si>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</si>
  <si>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</si>
  <si>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</si>
  <si>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</si>
  <si>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</si>
  <si>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</si>
  <si>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</si>
  <si>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</si>
  <si>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</si>
  <si>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</si>
  <si>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</si>
  <si>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</si>
  <si>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</si>
  <si>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</si>
  <si>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</si>
  <si>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</si>
  <si>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průměru kmene do 100 mm i s kořeny z celkové plochy do 1000 m2</t>
  </si>
  <si>
    <t>m2</t>
  </si>
  <si>
    <t>CS ÚRS 2016 01</t>
  </si>
  <si>
    <t>4</t>
  </si>
  <si>
    <t>-986780090</t>
  </si>
  <si>
    <t>PP</t>
  </si>
  <si>
    <t>Odstranění křovin a stromů s odstraněním kořenů průměru kmene do 100 mm do sklonu terénu 1 : 5, při celkové ploše do 1 000 m2</t>
  </si>
  <si>
    <t>VV</t>
  </si>
  <si>
    <t>(196+25+185+8)*0,5 "D.2, délka celé zdi, pruh v šíři 0,5 m</t>
  </si>
  <si>
    <t>112201101</t>
  </si>
  <si>
    <t>Odstranění pařezů D do 300 mm</t>
  </si>
  <si>
    <t>kus</t>
  </si>
  <si>
    <t>-854628990</t>
  </si>
  <si>
    <t>Odstranění pařezů s jejich vykopáním, vytrháním nebo odstřelením, s přesekáním kořenů průměru přes 100 do 300 mm</t>
  </si>
  <si>
    <t>1 "D.6, u parc.č. 376/5</t>
  </si>
  <si>
    <t>3 "D.6, u parc.č. 376/4</t>
  </si>
  <si>
    <t>Součet</t>
  </si>
  <si>
    <t>3</t>
  </si>
  <si>
    <t>112201102</t>
  </si>
  <si>
    <t>Odstranění pařezů D do 500 mm</t>
  </si>
  <si>
    <t>-1635760963</t>
  </si>
  <si>
    <t>Odstranění pařezů s jejich vykopáním, vytrháním nebo odstřelením, s přesekáním kořenů průměru přes 300 do 500 mm</t>
  </si>
  <si>
    <t>112251211</t>
  </si>
  <si>
    <t>Odstranění pařezů rovině nebo na svahu do 1:5 odfrézováním do hloubky 0,2 m</t>
  </si>
  <si>
    <t>-1021204836</t>
  </si>
  <si>
    <t>Odstranění pařezu odfrézováním nebo odvrtáním hloubky do 200 mm v rovině nebo na svahu do 1:5</t>
  </si>
  <si>
    <t>(0,3*0,3*pi/4)*1,5 "D.6, u parc.č. 376/1</t>
  </si>
  <si>
    <t>(0,15*0,15*pi/4)*1,5 "D.6, u parc.č. 374</t>
  </si>
  <si>
    <t>(0,4*0,4*pi/4)*1,5 "D.6, u parc.č. 374</t>
  </si>
  <si>
    <t>(0,3*0,3*pi/4)*1,5 "D.6, u parc.č. 368/9</t>
  </si>
  <si>
    <t>5</t>
  </si>
  <si>
    <t>121112112</t>
  </si>
  <si>
    <t>Sejmutí ornice tl vrstvy přes 150 mm ručně s vodorovným přemístěním do 50 m</t>
  </si>
  <si>
    <t>m3</t>
  </si>
  <si>
    <t>-68874921</t>
  </si>
  <si>
    <t>Sejmutí ornice ručně s vodorovným přemístěním do 50 m na dočasné či trvalé skládky nebo na hromady v místě upotřebení tloušťky vrstvy přes 150 mm</t>
  </si>
  <si>
    <t>18 "tab vv F.4</t>
  </si>
  <si>
    <t>6</t>
  </si>
  <si>
    <t>120901121</t>
  </si>
  <si>
    <t>Bourání zdiva z betonu prostého neprokládaného v odkopávkách nebo prokopávkách ručně</t>
  </si>
  <si>
    <t>-829247025</t>
  </si>
  <si>
    <t>Bourání konstrukcí v odkopávkách a prokopávkách, korytech vodotečí, melioračních kanálech - ručně s přemístěním suti na hromady na vzdálenost do 20 m nebo s naložením na dopravní prostředek z betonu prostého neprokládaného</t>
  </si>
  <si>
    <t>31,49 "tab vv F.4, betonový parapet opěrné zdi</t>
  </si>
  <si>
    <t>7</t>
  </si>
  <si>
    <t>162201261</t>
  </si>
  <si>
    <t>Vodorovné přemístění výkopku z horniny tř. 5 až 7 stavebním kolečkem do 10 m</t>
  </si>
  <si>
    <t>-2055250836</t>
  </si>
  <si>
    <t>Vodorovné přemístění výkopku stavebním kolečkem s vyprázdněním kolečka na hromady nebo do dopravního prostředku na vzdálenost do 10 m z horniny tř. 5 až 7</t>
  </si>
  <si>
    <t>8</t>
  </si>
  <si>
    <t>162201269</t>
  </si>
  <si>
    <t>Příplatek k vodorovnému přemístění výkopku z horniny tř. 5 až 7 stavebním kolečkem ZKD 10 m</t>
  </si>
  <si>
    <t>-661372915</t>
  </si>
  <si>
    <t>Vodorovné přemístění výkopku stavebním kolečkem s vyprázdněním kolečka na hromady nebo do dopravního prostředku na vzdálenost do 10 m z horniny Příplatek k ceně za každých dalších 10 m</t>
  </si>
  <si>
    <t>1,5*1 "tab vv F.3, suť mezi řezy 1 a 2</t>
  </si>
  <si>
    <t>2,4*1 "tab vv F.3, suť mezi řezy 4A a 4</t>
  </si>
  <si>
    <t>3*3 "tab vv F.3, suť mezi řezy 4 a 5</t>
  </si>
  <si>
    <t xml:space="preserve">2,9*5 "tab vv F.4, suť mezi řezy 5 a 6 </t>
  </si>
  <si>
    <t>3*7 "tab vv F.4, suť mezi řezy 6 a 7</t>
  </si>
  <si>
    <t>3,5*9 "tab vv F.4, suť mezi řezy 7 a 8</t>
  </si>
  <si>
    <t>3,1*11 "tab vv F.4, suť mezi řezy 8 a 9</t>
  </si>
  <si>
    <t>2,3*13 "tab vv F.4, suť mezi řezy 9 a 10</t>
  </si>
  <si>
    <t>2,5*15 "tab vv F.4, suť mezi řezy 10 a 11</t>
  </si>
  <si>
    <t>2,7*17 "tab vv F.4, suť mezi řezy 11 a 12</t>
  </si>
  <si>
    <t>(2,17+0,21)*19 "tab vv F.4, suť mezi řezy 12 a 13</t>
  </si>
  <si>
    <t>9</t>
  </si>
  <si>
    <t>161101151</t>
  </si>
  <si>
    <t>Svislé přemístění výkopku z horniny tř. 5 až 7 hl výkopu do 2,5 m</t>
  </si>
  <si>
    <t>1416799622</t>
  </si>
  <si>
    <t>Svislé přemístění výkopku bez naložení do dopravní nádoby avšak s vyprázdněním dopravní nádoby na hromadu nebo do dopravního prostředku z horniny tř. 5 až 7, při hloubce výkopu přes 1 do 2,5 m</t>
  </si>
  <si>
    <t>181411131</t>
  </si>
  <si>
    <t>Založení parkového trávníku výsevem plochy do 1000 m2 v rovině a ve svahu do 1:5</t>
  </si>
  <si>
    <t>CS ÚRS 2015 02</t>
  </si>
  <si>
    <t>1587695349</t>
  </si>
  <si>
    <t>Založení trávníku na půdě předem připravené plochy do 1000 m2 výsevem včetně utažení parkového v rovině nebo na svahu do 1:5</t>
  </si>
  <si>
    <t>120,02 "tab vv F.4</t>
  </si>
  <si>
    <t>11</t>
  </si>
  <si>
    <t>M</t>
  </si>
  <si>
    <t>005724200</t>
  </si>
  <si>
    <t>osivo směs travní parková okrasná</t>
  </si>
  <si>
    <t>kg</t>
  </si>
  <si>
    <t>368748623</t>
  </si>
  <si>
    <t>osiva pícnin směsi travní balení obvykle 25 kg parková (3 kg)</t>
  </si>
  <si>
    <t>120,02*0,025 'Přepočtené koeficientem množství</t>
  </si>
  <si>
    <t>Svislé a kompletní konstrukce</t>
  </si>
  <si>
    <t>12</t>
  </si>
  <si>
    <t>317353111</t>
  </si>
  <si>
    <t>Bednění říms opěrných zdí a valů přímých, zalomených nebo zakřivených zřízení</t>
  </si>
  <si>
    <t>986409795</t>
  </si>
  <si>
    <t>Bednění říms opěrných zdí a valů jakéhokoliv tvaru přímých, zalomených nebo jinak zakřivených zřízení</t>
  </si>
  <si>
    <t>128,51 "tab vv F.4</t>
  </si>
  <si>
    <t>13</t>
  </si>
  <si>
    <t>317321018</t>
  </si>
  <si>
    <t>Římsy opěrných zdí a valů ze ŽB tř. C 30/37</t>
  </si>
  <si>
    <t>1455172209</t>
  </si>
  <si>
    <t>Římsy opěrných zdí a valů z betonu železového tř. C 30/37</t>
  </si>
  <si>
    <t>30,58 "tab vv F.4</t>
  </si>
  <si>
    <t>14</t>
  </si>
  <si>
    <t>317361016</t>
  </si>
  <si>
    <t>Výztuž říms opěrných zdí a valů z betonářské oceli 10 505</t>
  </si>
  <si>
    <t>t</t>
  </si>
  <si>
    <t>952228829</t>
  </si>
  <si>
    <t>Výztuž říms opěrných zdí a valů z oceli 10 505 (R) nebo BSt 500</t>
  </si>
  <si>
    <t>P</t>
  </si>
  <si>
    <t>Poznámka k položce:
- KH 20 6/15/2x3 m, hmotnost 18,2 kg/kus</t>
  </si>
  <si>
    <t>74*0,5*(18,2/1000) "D.2, počet dilatační celků x počet sítí na 1 celek x hmotnost sítě</t>
  </si>
  <si>
    <t>317353112</t>
  </si>
  <si>
    <t>Bednění říms opěrných zdí a valů přímých, zalomených nebo zakřivených odstranění</t>
  </si>
  <si>
    <t>348562268</t>
  </si>
  <si>
    <t>Bednění říms opěrných zdí a valů jakéhokoliv tvaru přímých, zalomených nebo jinak zakřivených odstranění</t>
  </si>
  <si>
    <t>16</t>
  </si>
  <si>
    <t>R 953241113</t>
  </si>
  <si>
    <t>Osazení ocelových smykových trnů D 12 mm dl. 500 mm</t>
  </si>
  <si>
    <t>959545375</t>
  </si>
  <si>
    <t>Osazení ocelových smykových trnů D 25 mm dl. 200 mm</t>
  </si>
  <si>
    <t>(196+25+185+8)/1 "D.2, délka celé zdi, trny po cca 1 m</t>
  </si>
  <si>
    <t>17</t>
  </si>
  <si>
    <t>130210130</t>
  </si>
  <si>
    <t>tyč ocelová žebírková, výztuž do betonu, zn.oceli BSt 500S, v tyčích, D 12 mm</t>
  </si>
  <si>
    <t>-1206124816</t>
  </si>
  <si>
    <t>Ocel betonářská a příslušenství tyče ocelové žebírkové značka oceli BSt 500S, tyče 6 a 12 m D 12 mm</t>
  </si>
  <si>
    <t>Poznámka k položce:
Hmotnost: 0,89 kg/m</t>
  </si>
  <si>
    <t>(0,89/1000)*1*((196+25+185+8)/0,5) "D.2, délka celé zdi, trny po cca 1 m</t>
  </si>
  <si>
    <t>18</t>
  </si>
  <si>
    <t>321212345</t>
  </si>
  <si>
    <t>Oprava zdiva z lomového kamene vodních staveb do 3 m3 obkladního</t>
  </si>
  <si>
    <t>-1311798891</t>
  </si>
  <si>
    <t>Oprava zdiva nadzákladového z lomového kamene vodních staveb přehrad, jezů a plavebních komor, spodní stavby vodních elektráren, jader přehrad, odběrných věží a výpustných zařízení, opěrných zdí, šachet, šachtic a ostatních konstrukcí objemu opravovaných míst do 3 m3 jednotlivě, na maltu cementovou z kamene lomařsky upraveného s vyspárováním cementovou maltou, zdiva obkladního</t>
  </si>
  <si>
    <t>340,04*0,5*0,05 "plocha zdiva x tloušťka zdiva x 5% plochy k rozebrání a opravení</t>
  </si>
  <si>
    <t>Úpravy povrchů, podlahy a osazování výplní</t>
  </si>
  <si>
    <t>19</t>
  </si>
  <si>
    <t>629995101</t>
  </si>
  <si>
    <t>Očištění vnějších ploch tlakovou vodou</t>
  </si>
  <si>
    <t>1592244952</t>
  </si>
  <si>
    <t>Očištění vnějších ploch tlakovou vodou omytím</t>
  </si>
  <si>
    <t>340,04 "tab vv F.4</t>
  </si>
  <si>
    <t>Ostatní konstrukce a práce, bourání</t>
  </si>
  <si>
    <t>20</t>
  </si>
  <si>
    <t>931991211</t>
  </si>
  <si>
    <t>Výplň dilatačních spár z lehčených plastů tl 20 mm</t>
  </si>
  <si>
    <t>2116616278</t>
  </si>
  <si>
    <t>Výplň dilatačních spár z lehčených plastů, tl. 20 mm</t>
  </si>
  <si>
    <t>74*0,25*0,8 "počet dilatační spár x výška parapetu x šířka parapetu</t>
  </si>
  <si>
    <t>R9771311</t>
  </si>
  <si>
    <t>Vrty příklepovými vrtáky D do 16 mm do kamenného zdiva</t>
  </si>
  <si>
    <t>m</t>
  </si>
  <si>
    <t>-577938612</t>
  </si>
  <si>
    <t>Poznámka k položce:
- vrty budou provedeny do spár mezi kamennými bloky, cca 500 mm od sebe v rozponu dle kamenné spáry</t>
  </si>
  <si>
    <t>((196+25+185+8)/1)*0,3 "D.2, délka celé zdi, trny po cca 1 m, délka vrtu 0,3 m</t>
  </si>
  <si>
    <t>22</t>
  </si>
  <si>
    <t>R9771312</t>
  </si>
  <si>
    <t>Příplatek k vrtům příklepovými vrtáky za práci ve stísněném prostoru</t>
  </si>
  <si>
    <t>1326746519</t>
  </si>
  <si>
    <t>Vrty příklepovými vrtáky do kamenného zdiva.  Příplatek k cenám za práci ve stísněném prostoru</t>
  </si>
  <si>
    <t>23</t>
  </si>
  <si>
    <t>985142211</t>
  </si>
  <si>
    <t>Vysekání spojovací hmoty ze spár zdiva hl přes 40 mm dl do 6 m/m2</t>
  </si>
  <si>
    <t>1616841641</t>
  </si>
  <si>
    <t>Vysekání spojovací hmoty ze spár zdiva včetně vyčištění hloubky spáry přes 40 mm délky spáry na 1 m2 upravované plochy do 6 m</t>
  </si>
  <si>
    <t>340,04*0,6 "tab vv F.4, 60% plochy zdiva</t>
  </si>
  <si>
    <t>24</t>
  </si>
  <si>
    <t>985142912</t>
  </si>
  <si>
    <t>Příplatek k cenám vysekání spojovací hmoty ze spár za plochu do 10 m2 jednotlivě</t>
  </si>
  <si>
    <t>686948831</t>
  </si>
  <si>
    <t>Vysekání spojovací hmoty ze spár zdiva včetně vyčištění Příplatek k cenám za plochu do 10 m2 jednotlivě</t>
  </si>
  <si>
    <t>25</t>
  </si>
  <si>
    <t>985232111</t>
  </si>
  <si>
    <t>Hloubkové spárování zdiva aktivovanou maltou spára hl do 80 mm dl do 6 m/m2</t>
  </si>
  <si>
    <t>-1570864355</t>
  </si>
  <si>
    <t>Hloubkové spárování zdiva hloubky přes 40 do 80 mm aktivovanou maltou délky spáry na 1 m2 upravované plochy do 6 m</t>
  </si>
  <si>
    <t>26</t>
  </si>
  <si>
    <t>985232192</t>
  </si>
  <si>
    <t>Příplatek k hloubkovému spárování za plochu do 10 m2 jednotlivě</t>
  </si>
  <si>
    <t>905961567</t>
  </si>
  <si>
    <t>Hloubkové spárování zdiva hloubky přes 40 do 80 mm aktivovanou maltou Příplatek k cenám za plochu do 10 m2 jednotlivě</t>
  </si>
  <si>
    <t>27</t>
  </si>
  <si>
    <t>985233111</t>
  </si>
  <si>
    <t>Úprava spár po spárování zdiva uhlazením spára dl do 6 m/m2</t>
  </si>
  <si>
    <t>-187795668</t>
  </si>
  <si>
    <t>Úprava spár po spárování zdiva kamenného nebo cihelného délky spáry na 1 m2 upravované plochy do 6 m uhlazením</t>
  </si>
  <si>
    <t>28</t>
  </si>
  <si>
    <t>985233912</t>
  </si>
  <si>
    <t>Příplatek k úpravě spár za plochu do 10 m2 jednotlivě</t>
  </si>
  <si>
    <t>-1744313450</t>
  </si>
  <si>
    <t>Úprava spár po spárování zdiva kamenného nebo cihelného Příplatek k cenám za plochu do 10 m2 jednotlivě</t>
  </si>
  <si>
    <t>29</t>
  </si>
  <si>
    <t>985221012</t>
  </si>
  <si>
    <t>Postupné rozebírání kamenného zdiva pro další použití do 3 m3</t>
  </si>
  <si>
    <t>-1219019311</t>
  </si>
  <si>
    <t>Postupné rozebírání zdiva pro další použití kamenného, objemu přes 1 do 3 m3</t>
  </si>
  <si>
    <t>30</t>
  </si>
  <si>
    <t>R981011</t>
  </si>
  <si>
    <t>Demontáž a odstranění oplocení na pozemcích povodí Labe, včetně ostatních konstrukcí v těsné blízkosti zdi, s uložením na pozemcích majitelů</t>
  </si>
  <si>
    <t>kpl</t>
  </si>
  <si>
    <t>281575560</t>
  </si>
  <si>
    <t xml:space="preserve">Poznámka k položce:
- ploty osazené na stávající betonové římse opěrné zdi nebo v její těsné blízkosti
- konstrukce a materiál za vytyčenou hranicí jednotlivých parcel
- včetně případného zajištění stability konců kolmých plotů mezi parcelami
</t>
  </si>
  <si>
    <t>997</t>
  </si>
  <si>
    <t>Přesun sutě</t>
  </si>
  <si>
    <t>31</t>
  </si>
  <si>
    <t>R 997003</t>
  </si>
  <si>
    <t>Vodorovné přemístění dřevěného odpadu - pařezů a keřů  na skládku vč. uložení (poplatku) dle platné legislativy</t>
  </si>
  <si>
    <t>527544746</t>
  </si>
  <si>
    <t>Vodorovné přemístění dřevěného odpadu - pařezů na skládku vč. uložení (poplatku) dle platné legislativy</t>
  </si>
  <si>
    <t>Poznámka k položce:
informace týkající se přesunu hmot, uložení, naložení, poplatku jsou pouze informativního charakteru, zhotovitel zahrne do ceny dle vlastního posouzení</t>
  </si>
  <si>
    <t>(196+25+185+8)*0,5*0,01 "keře, D.2, délka celé zdi, pruh v šíři 0,5 m</t>
  </si>
  <si>
    <t>Mezisoučet</t>
  </si>
  <si>
    <t>1*0,3 "pařez do D300, D.4, u parc.č. 376/5</t>
  </si>
  <si>
    <t>3*0,3 "pařez do D300, D.6, u parc.č. 376/4</t>
  </si>
  <si>
    <t>1*0,5 "pařez do D500, D.6, u parc.č. 376/5</t>
  </si>
  <si>
    <t>0,4*(0,3*0,3*pi/4)*1,5 "odfrézovaný pařez, D.6, u parc.č. 376/1</t>
  </si>
  <si>
    <t>0,4*(0,15*0,15*pi/4)*1,5 "odfrézovaný pařez, D.6, u parc.č. 374</t>
  </si>
  <si>
    <t>0,4*(0,4*0,4*pi/4)*1,5 "odfrézovaný pařez, D.6, u parc.č. 374</t>
  </si>
  <si>
    <t>0,4*(0,3*0,3*pi/4)*1,5 "odfrézovaný pařez, D.6, u parc.č. 368/9</t>
  </si>
  <si>
    <t>32</t>
  </si>
  <si>
    <t>R997002</t>
  </si>
  <si>
    <t>Vodorovné přemístění suti vč. uložení na skládku (poplatku) dle platné legislativy</t>
  </si>
  <si>
    <t>-2049251627</t>
  </si>
  <si>
    <t xml:space="preserve">Vodorovné přemístění suti vč. uložení na skládku (poplatku) dle platné legislativy
</t>
  </si>
  <si>
    <t>31,49*2,5 "tab vv F.3, betonový parapet opěrné zdi</t>
  </si>
  <si>
    <t>998</t>
  </si>
  <si>
    <t>Přesun hmot</t>
  </si>
  <si>
    <t>33</t>
  </si>
  <si>
    <t>998332011</t>
  </si>
  <si>
    <t>Přesun hmot pro úpravy vodních toků a kanály</t>
  </si>
  <si>
    <t>-623966595</t>
  </si>
  <si>
    <t>Přesun hmot pro úpravy vodních toků a kanály, hráze rybníků apod. dopravní vzdálenost do 500 m</t>
  </si>
  <si>
    <t>SO 02 - Osazení zábradlí</t>
  </si>
  <si>
    <t>R997001</t>
  </si>
  <si>
    <t>Vodorovné přemístění zeminy a vybouraného kamene vč. uložení na skládku (poplatku) dle platné legislativy</t>
  </si>
  <si>
    <t>1528328627</t>
  </si>
  <si>
    <t>2*(0,25*0,25*0,4)*1,8 "D.5, zábradlí u parc.č. 100</t>
  </si>
  <si>
    <t>11*(0,25*0,25*0,4)*1,8 "D.5, zábradlí u parc.č. 368/6</t>
  </si>
  <si>
    <t>5*(0,25*0,25*0,4)*1,8 "D.5, zábradlí u parc.č. 586/6</t>
  </si>
  <si>
    <t>911111111</t>
  </si>
  <si>
    <t>Montáž zábradlí ocelového zabetonovaného</t>
  </si>
  <si>
    <t>77727133</t>
  </si>
  <si>
    <t>1,2"D.5, patky pro zábradlí u parc.č. 100</t>
  </si>
  <si>
    <t>1+2,45+8*2 "D.5, patky pro zábradlí u parc.č. 368/6</t>
  </si>
  <si>
    <t>0,44+3*2+1,5 "D.5, patky pro zábradlí u parc.č. 586/6</t>
  </si>
  <si>
    <t>M14051104</t>
  </si>
  <si>
    <t>Zábradlí ocelové svařované z trub 2'', výšky 0,9 m, materiál pozink</t>
  </si>
  <si>
    <t>1077196348</t>
  </si>
  <si>
    <t>Zábradlí ocelové svařované z trub 2'', výšky 0,9 m, materiál pozink, včetně výplně dle ČSN 74 3305, včetně přivaření kotvících plechů, včetně kotevního materiálu</t>
  </si>
  <si>
    <t>976071111</t>
  </si>
  <si>
    <t>Vybourání kovových madel a zábradlí</t>
  </si>
  <si>
    <t>-1481501836</t>
  </si>
  <si>
    <t>Vybourání kovových madel, zábradlí, dvířek, zděří, kotevních želez madel a zábradlí</t>
  </si>
  <si>
    <t>30+12 "D.5, odstraňované stávající zábradlí</t>
  </si>
  <si>
    <t>R 997002</t>
  </si>
  <si>
    <t>Vodorovné přemístění odstraněného ocelového odpadu - zábradlí do místa výkupu, s naložením a se složením</t>
  </si>
  <si>
    <t>43558850</t>
  </si>
  <si>
    <t>(30+12)*(12,75/1000) "D.5, délka odstraňovaného stávajícího zábradlí x hmotnost na 1mb</t>
  </si>
  <si>
    <t>R 997013</t>
  </si>
  <si>
    <t>Výzisk z uložení kovového odpadu - zábradlí</t>
  </si>
  <si>
    <t>691456867</t>
  </si>
  <si>
    <t>-(30+12)*12,75 "D.5, délka odstraňovaného stávajícího zábradlí x hmotnost na 1mb</t>
  </si>
  <si>
    <t>SO 1 - Oprava betonových a kamenných konstrukcí</t>
  </si>
  <si>
    <t xml:space="preserve">    4 - Vodorovné konstrukce</t>
  </si>
  <si>
    <t>PSV - Práce a dodávky PSV</t>
  </si>
  <si>
    <t xml:space="preserve">    764 - Konstrukce klempířské</t>
  </si>
  <si>
    <t xml:space="preserve">    767 - Konstrukce zámečnické</t>
  </si>
  <si>
    <t>113105111</t>
  </si>
  <si>
    <t>Rozebrání dlažeb z lomového kamene kladených na sucho</t>
  </si>
  <si>
    <t>1264515260</t>
  </si>
  <si>
    <t>Rozebrání dlažeb z lomového kamene s přemístěním hmot na skládku na vzdálenost do 3 m nebo s naložením na dopravní prostředek, kladených na sucho</t>
  </si>
  <si>
    <t>PSC</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</si>
  <si>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</si>
  <si>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3,4*7,2 "plocha dlažby u vstupu na pravý pilíř</t>
  </si>
  <si>
    <t>321351030</t>
  </si>
  <si>
    <t>Bednění konstrukcí vodních staveb jinak zakřivené - zřízení</t>
  </si>
  <si>
    <t>-36383889</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</si>
  <si>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jinak zakřivených než válcově</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</si>
  <si>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</si>
  <si>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9,4*0,25 "podesta nad pravým pilířem</t>
  </si>
  <si>
    <t>4,6*0,25 "nižší podesta pod pravým pilířem</t>
  </si>
  <si>
    <t>6,5*0,25 "vyšší podesta pod pravým pilířem</t>
  </si>
  <si>
    <t>26,5*0,25 "vrchní podeta levého pilíře</t>
  </si>
  <si>
    <t>4,6*0,25 " podesta pod levým pilířem</t>
  </si>
  <si>
    <t>4,6*0,25 " vyšší podesta nad levým pilířem</t>
  </si>
  <si>
    <t>7*0,25 " nižší podesta nad levým pilířem</t>
  </si>
  <si>
    <t>321321115</t>
  </si>
  <si>
    <t>Konstrukce vodních staveb ze ŽB mrazuvzdorného tř. C 25/30 XF3</t>
  </si>
  <si>
    <t>-2088200884</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</si>
  <si>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C 25/30 XF3</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</si>
  <si>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nebo opevňovací vrstva z prostého betonu vodostavebného,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</si>
  <si>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10,6*0,25 "podesta nad pravým pilířem</t>
  </si>
  <si>
    <t>3*0,25 "nižší podesta pod pravým pilířem</t>
  </si>
  <si>
    <t>4,5*0,25 "vyšší podesta pod pravým pilířem</t>
  </si>
  <si>
    <t>13,2*0,25 "vrchní podeta levého pilíře</t>
  </si>
  <si>
    <t>3*0,25 " podesta pod levým pilířem</t>
  </si>
  <si>
    <t>3*0,25 " vyšší podesta nad levým pilířem</t>
  </si>
  <si>
    <t>3,4*0,25 " nižší podesta nad levým pilířem</t>
  </si>
  <si>
    <t>321368211</t>
  </si>
  <si>
    <t>Výztuž železobetonových konstrukcí vodních staveb ze svařovaných sítí</t>
  </si>
  <si>
    <t>-1677598189</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</si>
  <si>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</si>
  <si>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</si>
  <si>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Poznámka k položce:
- uvažována síť KH30 10x10x6, 3x2 m, hm. 4,44 kg/m2</t>
  </si>
  <si>
    <t>9*(2*3)*4,44/1000 "9 sítí o ploše 2 x 3 m, hm. 4,44 kg/m2</t>
  </si>
  <si>
    <t>321352030</t>
  </si>
  <si>
    <t>Bednění konstrukcí vodních staveb jinak zakřivené - odstranění</t>
  </si>
  <si>
    <t>1858820308</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</si>
  <si>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jinak zakřivených než válcově</t>
  </si>
  <si>
    <t>Vodorovné konstrukce</t>
  </si>
  <si>
    <t>433351131</t>
  </si>
  <si>
    <t>Zřízení bednění schodnic přímočarých schodišť v do 4 m</t>
  </si>
  <si>
    <t>-2133455994</t>
  </si>
  <si>
    <t>Bednění schodnic včetně podpěrné konstrukce výšky do 4 m půdorysně přímočarých zřízení</t>
  </si>
  <si>
    <t>4*1,5 "schéma výztuže - kratší schodiště pod pilířem</t>
  </si>
  <si>
    <t>4*1,89 "schéma výztuže - delší schodiště pod pilířem</t>
  </si>
  <si>
    <t>4*1,36 "schéma výztuže - kratší schodiště nad pilířem</t>
  </si>
  <si>
    <t>4*1 "schéma výztuže - delší schodiště nad pilířem</t>
  </si>
  <si>
    <t>434351141</t>
  </si>
  <si>
    <t>Zřízení bednění stupňů přímočarých schodišť</t>
  </si>
  <si>
    <t>-2103863274</t>
  </si>
  <si>
    <t>Bednění stupňů betonovaných na podstupňové desce nebo na terénu půdorysně přímočarých zřízení</t>
  </si>
  <si>
    <t xml:space="preserve">Poznámka k souboru cen:
1. Množství měrných jednotek bednění stupňů se určuje v m2 plochy stupnic a podstupnic. </t>
  </si>
  <si>
    <t>5*(0,3+0,2) "schéma výztuže - kratší schodiště pod pilířem</t>
  </si>
  <si>
    <t>14*(0,268+0,19) "schéma výztuže - delší schodiště pod pilířem</t>
  </si>
  <si>
    <t>4*(0,29+0,22) "schéma výztuže - kratší schodiště nad pilířem</t>
  </si>
  <si>
    <t>7*(0,25+0,194) "schéma výztuže - delší schodiště nad pilířem</t>
  </si>
  <si>
    <t>430321414</t>
  </si>
  <si>
    <t>Schodišťová konstrukce a rampa ze ŽB tř. C 25/30</t>
  </si>
  <si>
    <t>-607875378</t>
  </si>
  <si>
    <t>Schodišťové konstrukce a rampy z betonu železového (bez výztuže) stupně, schodnice, ramena, podesty s nosníky tř. C 25/30</t>
  </si>
  <si>
    <t>(1,8+1,5+4,6)*2,1 "schéma výztuže - schodiště pod pilířem"</t>
  </si>
  <si>
    <t>(1,255+1,5+2,12)*2,1 "schéma výztuže - schodiště nad pilířem"</t>
  </si>
  <si>
    <t>430361821</t>
  </si>
  <si>
    <t>Výztuž schodišťové konstrukce a rampy betonářskou ocelí 10 505</t>
  </si>
  <si>
    <t>935556622</t>
  </si>
  <si>
    <t>Výztuž schodišťových konstrukcí a ramp stupňů, schodnic, ramen, podest s nosníky z betonářské oceli 10 505 (R) nebo BSt 500</t>
  </si>
  <si>
    <t>0,55 "schéma výztuže schodiště nad a pod pilířem"</t>
  </si>
  <si>
    <t>433351132</t>
  </si>
  <si>
    <t>Odstranění bednění schodnic přímočarých schodišť v do 4 m</t>
  </si>
  <si>
    <t>1370656944</t>
  </si>
  <si>
    <t>Bednění schodnic včetně podpěrné konstrukce výšky do 4 m půdorysně přímočarých odstranění</t>
  </si>
  <si>
    <t>434351142</t>
  </si>
  <si>
    <t>Odstranění bednění stupňů přímočarých schodišť</t>
  </si>
  <si>
    <t>88168826</t>
  </si>
  <si>
    <t>Bednění stupňů betonovaných na podstupňové desce nebo na terénu půdorysně přímočarých odstranění</t>
  </si>
  <si>
    <t>451561111</t>
  </si>
  <si>
    <t>Lože pod dlažby z kameniva drceného drobného vrstva tl do 100 mm</t>
  </si>
  <si>
    <t>-1733734602</t>
  </si>
  <si>
    <t>Lože pod dlažby z kameniva drceného drobného, tl. vrstvy do 100 mm</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</si>
  <si>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</si>
  <si>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465511427</t>
  </si>
  <si>
    <t>Dlažba z lomového kamene na sucho s vyklínováním a vyplněním spár tl 400 mm</t>
  </si>
  <si>
    <t>339800480</t>
  </si>
  <si>
    <t>Dlažba z lomového kamene lomařsky upraveného na sucho s vyklínováním kamenem, s vyplněním spár těženým kamenivem, drnem nebo ornicí s osetím, tl. kamene 400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</si>
  <si>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</si>
  <si>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0,5*(3,4*7,2) "50% plochy dlažby u vstupu na pravý pilíř</t>
  </si>
  <si>
    <t>R46551142</t>
  </si>
  <si>
    <t>Dlažba z lomového kamene na sucho s vyklínováním a vyplněním spár tl 400 mm - bez dodávky kameniva</t>
  </si>
  <si>
    <t>877578651</t>
  </si>
  <si>
    <t>R411171</t>
  </si>
  <si>
    <t>Demontáž a montáž nových protiskluzových pochozích plechů, úprava pozink</t>
  </si>
  <si>
    <t>274053164</t>
  </si>
  <si>
    <t xml:space="preserve">Demontáž a montáž nových protiskluzových pochozích plechů, úprava pozink, včetně likvidace demontovaných plechů zákonným způsobem
</t>
  </si>
  <si>
    <t>Poznámka k položce:
- výměna vodorovných plechů na levém pilíři o rozměru 950x2520 mm a 350x3100 mm</t>
  </si>
  <si>
    <t>622325302</t>
  </si>
  <si>
    <t>Oprava vnější vápenné nebo vápenocementové štukové omítky složitosti 2 v rozsahu do 20%</t>
  </si>
  <si>
    <t>8373381</t>
  </si>
  <si>
    <t>Oprava vápenné nebo vápenocementové omítky vnějších ploch stupně členitosti 2 štukové, v rozsahu opravované plochy přes 10 do 20%</t>
  </si>
  <si>
    <t>2,8*(2*(6,1+3))*0,3 "místnost strojovny, uvažována oprava 30% plochy"</t>
  </si>
  <si>
    <t>628635411</t>
  </si>
  <si>
    <t>Spárování zdiva z lomového kamene maltou cementovou hl spár přes 30 do 70 mm</t>
  </si>
  <si>
    <t>1540973878</t>
  </si>
  <si>
    <t>Spárování zdiva z lomového kamene upraveného maltou cementovou hloubky vysekaných spár přes 30 do 70 mm</t>
  </si>
  <si>
    <t xml:space="preserve">Poznámka k souboru cen:
1. V cenách jsou započteny i náklady na vysekání staré malty ze spár zdiva a vyčištění spár. 2. Náklady na spárování nového zdiva při jeho provádění se zvlášť neoceňují, protože jsou započteny     v nákladech na zdění. 3. Spárování do hloubky spáry 30 mm se oceňuje pložkami 628 63-12 . . Spárování zdiva opěrných zdí     a valů katalogu 801-5 Objekty pozemní zvláštní. </t>
  </si>
  <si>
    <t>((2,4+9,8+12,3+12,9+12,1)"pravý pilíř"+(6,6+12,3+36+12,2+3,8+4,3))"levý pilíř"*0,25 "uvažováno 25% plochy k přespárování"</t>
  </si>
  <si>
    <t>AGR1</t>
  </si>
  <si>
    <t>Opatření a konstrukce k zabránění rozplavování betonové směsi při realizaci betonových schodištích</t>
  </si>
  <si>
    <t>1996593398</t>
  </si>
  <si>
    <t>Opatření a konstrukce k zabránění rozplavování betonové směsi při realizaci betonových schodišť, včetně jejího případného odstranění dle platné legislativy</t>
  </si>
  <si>
    <t>941111111</t>
  </si>
  <si>
    <t>Montáž lešení řadového trubkového lehkého s podlahami zatížení do 200 kg/m2 š do 0,9 m v do 10 m</t>
  </si>
  <si>
    <t>154326571</t>
  </si>
  <si>
    <t>Montáž lešení řadového trubkového lehkého pracovního s podlahami s provozním zatížením tř. 3 do 200 kg/m2 šířky tř. W06 od 0,6 do 0,9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</si>
  <si>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</si>
  <si>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(6,1+2,15)*3,2+(3,95/2)*3 "pravý pilíř - strana směrem do obce</t>
  </si>
  <si>
    <t>941111211</t>
  </si>
  <si>
    <t>Příplatek k lešení řadovému trubkovému lehkému s podlahami š 0,9 m v 10 m za první a ZKD den použití</t>
  </si>
  <si>
    <t>-1434637365</t>
  </si>
  <si>
    <t>Montáž lešení řadového trubkového lehkého pracovního s podlahami s provozním zatížením tř. 3 do 200 kg/m2 Příplatek za první a každý další den použití lešení k ceně -1111</t>
  </si>
  <si>
    <t>Poznámka k položce:
- předpoklad nutnosti využití lešení je 30 dní</t>
  </si>
  <si>
    <t>32,325*30</t>
  </si>
  <si>
    <t>941111811</t>
  </si>
  <si>
    <t>Demontáž lešení řadového trubkového lehkého s podlahami zatížení do 200 kg/m2 š do 0,9 m v do 10 m</t>
  </si>
  <si>
    <t>-908789640</t>
  </si>
  <si>
    <t>Demontáž lešení řadového trubkového lehkého pracovního s podlahami s provozním zatížením tř. 3 do 200 kg/m2 šířky tř. W06 od 0,6 do 0,9 m, výšky do 10 m</t>
  </si>
  <si>
    <t xml:space="preserve">Poznámka k souboru cen:
1. Demontáž lešení řadového trubkového lehkého výšky přes 25 m se oceňuje individuálně. </t>
  </si>
  <si>
    <t>946311121</t>
  </si>
  <si>
    <t>Montáž lešení zavěšeného řadového trubkového zatížení tř. 2 do 100 kg/m2 v do 10 m</t>
  </si>
  <si>
    <t>486274327</t>
  </si>
  <si>
    <t>Montáž zavěšeného řadového trubkového lešení šíře do 1,5 m s provozním zatížením tř. 2 přes 75 do 150 kg/m2, umístěného ve výšce do 10 m</t>
  </si>
  <si>
    <t xml:space="preserve">Poznámka k souboru cen:
1. V ceně příplatku jsou započteny i náklady na závěsný systém. 2. Množství měrných jednotek se určuje v m2 pohledové plochy. Pohledová plocha lešení je dána     součinem výšky zavěšeného lešení (měřená jako svislá vzdálenost nejvyššího závěsného bodu od     nejnižší úrovně podlahy) a délky. 3. Montáž lešení zavěšených řadových trubkových s úrovní zavěšení vyšší než 25 m se oceňuje     individuálně, stejně tak jako konstrukce s vyšším zatížením než 200 kg/m2. </t>
  </si>
  <si>
    <t>2,02*5,2 "pravý pilíř - stěna kolmá na tok, níže po proudu"</t>
  </si>
  <si>
    <t>3*9 "pravý pilíř - stěna kolmá na tok, výše po proudu"</t>
  </si>
  <si>
    <t>(7,2+2,25+4,32)*3,03+(3,65+2,77+1,8)*6 "pravý pilíř - stěna rovnoběžně s tokem"</t>
  </si>
  <si>
    <t>2,02*7 "levý pilíř - stěna kolmá na tok, níže po proudu"</t>
  </si>
  <si>
    <t>2,02*6 "levý pilíř - stěna kolmá na tok, výše po proudu"</t>
  </si>
  <si>
    <t>13,32*3+8,22*3 "levý pilíř - stěna rovnoběžně s tokem blíže ke středu toku"</t>
  </si>
  <si>
    <t>13,32*1,55+11,72*3+8,22*3 "levý pilíř - stěna rovnoběžně s tokem blíže ke břehu"</t>
  </si>
  <si>
    <t>946311221</t>
  </si>
  <si>
    <t>Příplatek k lešení zavěšenému řadovému trubkovému 100 kg/m2 v do 10 m za první a ZKD den použití</t>
  </si>
  <si>
    <t>748343481</t>
  </si>
  <si>
    <t>Montáž zavěšeného řadového trubkového lešení šíře do 1,5 m Příplatek za první a každý další den použití lešení k ceně -1121</t>
  </si>
  <si>
    <t>Poznámka k položce:
- předpoklad nutnosti využití lešení je 90 dní</t>
  </si>
  <si>
    <t>299,893*90</t>
  </si>
  <si>
    <t>946311821</t>
  </si>
  <si>
    <t>Demontáž lešení zavěšeného řadového trubkového zatížení tř. 2 do 100 kg/m2 v do 10 m</t>
  </si>
  <si>
    <t>-929385634</t>
  </si>
  <si>
    <t>Demontáž zavěšeného řadového trubkového lešení šíře do 1,5 m s provozním zatížením tř. 2 přes 75 do 150 kg/m2, umístěného ve výšce do 10 m</t>
  </si>
  <si>
    <t xml:space="preserve">Poznámka k souboru cen:
1. Demontáž lešení zavěšených řadových trubkových s úrovní zavěšení vyšší než 25 m se oceňuje     individuálně, stejně tak jako konstrukce s vyšším zatížením než 200 kg/m2. </t>
  </si>
  <si>
    <t>962052210</t>
  </si>
  <si>
    <t>Bourání zdiva nadzákladového ze ŽB do 1 m3</t>
  </si>
  <si>
    <t>-1329031042</t>
  </si>
  <si>
    <t>Bourání zdiva železobetonového nadzákladového, objemu do 1 m3</t>
  </si>
  <si>
    <t xml:space="preserve">Poznámka k souboru cen:
1. Bourání pilířů o průřezu přes 0,36 m2 se oceňuje cenami - 2210 a -2211 jako bourání zdiva     nadzákladového železobetonového. </t>
  </si>
  <si>
    <t xml:space="preserve">0,2*0,3*10 "římsa opěrné zdi pod pravým pilířem </t>
  </si>
  <si>
    <t>963053935</t>
  </si>
  <si>
    <t>Bourání ŽB schodišťových ramen monolitických zazděných oboustranně</t>
  </si>
  <si>
    <t>632727481</t>
  </si>
  <si>
    <t>Bourání železobetonových monolitických schodišťových ramen zazděných oboustranně</t>
  </si>
  <si>
    <t>978023251</t>
  </si>
  <si>
    <t>Vyškrabání spár zdiva kamenného režného</t>
  </si>
  <si>
    <t>-959453446</t>
  </si>
  <si>
    <t>Vyškrabání cementové malty ze spár zdiva kamenného režného z lomového kamene</t>
  </si>
  <si>
    <t>985231191</t>
  </si>
  <si>
    <t>Příplatek ke spárování hl do 40 mm za práci ve stísněném prostoru</t>
  </si>
  <si>
    <t>162813590</t>
  </si>
  <si>
    <t>Spárování zdiva hloubky do 40 mm aktivovanou maltou Příplatek k cenám za práci ve stísněném prostoru</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</si>
  <si>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1 m2,     c) přes 12 m - přes 35 kusů na 1 m2. </t>
  </si>
  <si>
    <t>985231192</t>
  </si>
  <si>
    <t>Příplatek ke spárování hl do 40 mm za plochu do 10 m2 jednotlivě</t>
  </si>
  <si>
    <t>819904282</t>
  </si>
  <si>
    <t>Spárování zdiva hloubky do 40 mm aktivovanou maltou Příplatek k cenám za plochu do 10 m2 jednotlivě</t>
  </si>
  <si>
    <t>985112112</t>
  </si>
  <si>
    <t>Odsekání degradovaného betonu stěn tl do 30 mm</t>
  </si>
  <si>
    <t>1936483651</t>
  </si>
  <si>
    <t>Odsekání degradovaného betonu stěn, tloušťky přes 10 do 30 mm</t>
  </si>
  <si>
    <t xml:space="preserve">Poznámka k souboru cen:
1. V ceně -2111 až -2133 jsou započteny i náklady na odstranění degradovaného betonu ručním     pneumatickým kladivem s dočištěním k obnažení betonářské výztuže a jejím ručním očištěním. </t>
  </si>
  <si>
    <t>30,3 "pravý pilíř - stěna rovnoběžně s tokem blíže ke břehu"</t>
  </si>
  <si>
    <t>4,6 "pravý pilíř - stěna kolmá na tok, níže po proudu"</t>
  </si>
  <si>
    <t>7,3 "pravý pilíř - stěna kolmá na tok, výše po proudu"</t>
  </si>
  <si>
    <t>31,9 "pravý pilíř - stěna rovnoběžně s tokem"</t>
  </si>
  <si>
    <t>4,7 "levý pilíř - stěna kolmá na tok, níže po proudu"</t>
  </si>
  <si>
    <t>4,3 "levý pilíř - stěna kolmá na tok, výše po proudu"</t>
  </si>
  <si>
    <t>20,8 "levý pilíř - stěna rovnoběžně s tokem blíže ke středu toku"</t>
  </si>
  <si>
    <t>58,7 "levý pilíř - stěna rovnoběžně s tokem blíže ke břehu"</t>
  </si>
  <si>
    <t>985112192</t>
  </si>
  <si>
    <t>Příplatek k odsekání degradovaného betonu za práci ve stísněném prostoru</t>
  </si>
  <si>
    <t>641821897</t>
  </si>
  <si>
    <t>Odsekání degradovaného betonu Příplatek k cenám za práci ve stísněném prostoru</t>
  </si>
  <si>
    <t>985131111</t>
  </si>
  <si>
    <t>Očištění ploch stěn, rubu kleneb a podlah tlakovou vodou</t>
  </si>
  <si>
    <t>-309250079</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</si>
  <si>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</si>
  <si>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985139111</t>
  </si>
  <si>
    <t>Příplatek k očištění ploch za práci ve stísněném prostoru</t>
  </si>
  <si>
    <t>-300009201</t>
  </si>
  <si>
    <t>Očištění ploch Příplatek k cenám za práci ve stísněném prostoru</t>
  </si>
  <si>
    <t>34</t>
  </si>
  <si>
    <t>985564114</t>
  </si>
  <si>
    <t>Kotvičky pro výztuž stříkaného betonu hl do 200 mm z oceli D 16 mm do cementové malty</t>
  </si>
  <si>
    <t>-653263507</t>
  </si>
  <si>
    <t>Kotvičky pro výztuž stříkaného betonu z betonářské oceli do cementové malty, hloubky kotvení do 200 mm, průměru přes 10 do 16 mm</t>
  </si>
  <si>
    <t xml:space="preserve">Poznámka k souboru cen:
1. V cenách jsou započteny i náklady na:     a) rozměření, vyvrtání otvoru a opotřebení vrtného materiálu,     b) vyčištění otvoru,     c) vyplnění otvorů maltou a osazení kotviček včetně jejich dodávky. </t>
  </si>
  <si>
    <t>Poznámka k položce:
- uvažováno 9 koten na m2 v rastru 300 x 300 mm</t>
  </si>
  <si>
    <t>162,6*9,003</t>
  </si>
  <si>
    <t>35</t>
  </si>
  <si>
    <t>985564911</t>
  </si>
  <si>
    <t>Příplatek ke kotvičkám výztuže stříkaného betonu za práci ve stísněném prostoru</t>
  </si>
  <si>
    <t>1926841915</t>
  </si>
  <si>
    <t>Kotvičky pro výztuž stříkaného betonu Příplatek k cenám za práci ve stísněném prostoru</t>
  </si>
  <si>
    <t>36</t>
  </si>
  <si>
    <t>985562111</t>
  </si>
  <si>
    <t>Výztuž stříkaného betonu stěn ze svařovaných sítí jednovrstvých D drátu 2 mm velikost ok do 100 mm</t>
  </si>
  <si>
    <t>1168330077</t>
  </si>
  <si>
    <t>Výztuž stříkaného betonu ze svařovaných sítí velikosti ok do 100 mm průměru drátu 2 mm jednovrstvých stěn</t>
  </si>
  <si>
    <t xml:space="preserve">Poznámka k souboru cen:
1. V cenách jsou započteny i náklady na výztuž a její provázání. 2. V cenách nejsou započteny náklady na:     a) kotvičky; tyto náklady se oceňují cenami souboru cen 985 56-4 Kotvičky pro výztuž stříkaného         betonu,     b) příčnou a podélnou výztuž, tyto náklady se oceňují cenami souboru cen 985 56-1 Výztuž         stříkaného betonu z betonářské oceli. 3. Ceny výztuže průměru drátu 2 mm jsou určeny i pro opravu povrchů reprofilačními maltami. </t>
  </si>
  <si>
    <t>37</t>
  </si>
  <si>
    <t>985562911</t>
  </si>
  <si>
    <t>Příplatek k cenám výztuže stříkaného betonu ze svařovaných sítí za práci ve stísněném prostoru</t>
  </si>
  <si>
    <t>-1508836297</t>
  </si>
  <si>
    <t>Výztuž stříkaného betonu ze svařovaných sítí Příplatek k cenám za práci ve stísněném prostoru</t>
  </si>
  <si>
    <t>38</t>
  </si>
  <si>
    <t>985311114</t>
  </si>
  <si>
    <t>Reprofilace stěn cementovými sanačními maltami tl 40 mm</t>
  </si>
  <si>
    <t>-871228510</t>
  </si>
  <si>
    <t>Reprofilace betonu sanačními maltami na cementové bázi ručně stěn, tloušťky přes 30 do 40 mm</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</si>
  <si>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</si>
  <si>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39</t>
  </si>
  <si>
    <t>985311911</t>
  </si>
  <si>
    <t>Příplatek při reprofilaci sanačními maltami za práci ve stísněném prostoru</t>
  </si>
  <si>
    <t>551413054</t>
  </si>
  <si>
    <t>Reprofilace betonu sanačními maltami na cementové bázi ručně Příplatek k cenám za práci ve stísněném prostoru</t>
  </si>
  <si>
    <t>40</t>
  </si>
  <si>
    <t>R 966071</t>
  </si>
  <si>
    <t>Demontáž a opětovná montáž ocelových konstrukcí jezu po provedení rekonstrukce</t>
  </si>
  <si>
    <t>-1400015390</t>
  </si>
  <si>
    <t>Demontáž a opětovná montáž ocelových konstrukcí jezu po provedení rekonstrukce, včetně uložení po dobu výstavby, včetně případné úpravy kotvích prvků po provedení rekonstrukce, včetně doplnění v případě chybějícího materiálu nebo poškození</t>
  </si>
  <si>
    <t xml:space="preserve">Poznámka k položce:
- tabulky hladin povodní na pravém pilíři - 2 ks
- žebříky pro přístup na nižší podesty na levém pilíři - 2 ks
- hromosvod na pravém pilíři - cca 9 m
- drátěná síť osazena na prostupu Gallova řetězu do strojovny pro zabránění vniku ptáků
</t>
  </si>
  <si>
    <t>41</t>
  </si>
  <si>
    <t>R985110</t>
  </si>
  <si>
    <t>konstrukce pro zabránění spadu stavebního odpadu během stavebních prací do toku Jizery a mechaniky jezu</t>
  </si>
  <si>
    <t>-1390706857</t>
  </si>
  <si>
    <t>42</t>
  </si>
  <si>
    <t>985324211</t>
  </si>
  <si>
    <t>Ochranný akrylátový nátěr betonu dvojnásobný s impregnací (OS-B)</t>
  </si>
  <si>
    <t>-192172260</t>
  </si>
  <si>
    <t>Ochranný nátěr betonu akrylátový dvojnásobný s impregnací (OS-B)</t>
  </si>
  <si>
    <t>2,8*(2*(6,1+3)) "místnost strojovny</t>
  </si>
  <si>
    <t>43</t>
  </si>
  <si>
    <t>985324911</t>
  </si>
  <si>
    <t>Příplatek k cenám ochranných nátěrů betonu za práci ve stísněném prostoru</t>
  </si>
  <si>
    <t>-499649815</t>
  </si>
  <si>
    <t>Ochranný nátěr betonu Příplatek k cenám za práci ve stísněném prostoru</t>
  </si>
  <si>
    <t>44</t>
  </si>
  <si>
    <t>-391065852</t>
  </si>
  <si>
    <t>Vodorovné přemístění suti, včetně případného překládání, vč. uložení na skládku (poplatku) dle platné legislativy</t>
  </si>
  <si>
    <t>10,175*2,5 "vybourané ŽB podesty</t>
  </si>
  <si>
    <t>5,37*2,5 "vybouraná ŽB schodiště pod pilířem</t>
  </si>
  <si>
    <t>3,85*2,5 "vybouraná ŽB schodiště nad pilířem</t>
  </si>
  <si>
    <t>(162,6*0,03)*2,5 "odsekaný degradovaný beton</t>
  </si>
  <si>
    <t xml:space="preserve">(0,2*0,3*10)*2,5 "římsa opěrné zdi pod pravým pilířem </t>
  </si>
  <si>
    <t>45</t>
  </si>
  <si>
    <t>1030388135</t>
  </si>
  <si>
    <t xml:space="preserve">Poznámka k souboru cen:
1. Ceny jsou určeny pro jakoukoliv konstrukčně-materiálovou charakteristiku. </t>
  </si>
  <si>
    <t>PSV</t>
  </si>
  <si>
    <t>Práce a dodávky PSV</t>
  </si>
  <si>
    <t>764</t>
  </si>
  <si>
    <t>Konstrukce klempířské</t>
  </si>
  <si>
    <t>46</t>
  </si>
  <si>
    <t>764311403</t>
  </si>
  <si>
    <t>Lemování rovných zdí střech s krytinou prejzovou nebo vlnitou  z Pz plechu rš 250 mm</t>
  </si>
  <si>
    <t>-2051308001</t>
  </si>
  <si>
    <t>Lemování zdí z pozinkovaného plechu boční nebo horní rovné, střech s krytinou prejzovou nebo vlnitou rš 250 mm</t>
  </si>
  <si>
    <t>2,02+(3-2,05) "pravý pilíř, stěna kolmo na tok, níže po proudu"</t>
  </si>
  <si>
    <t>2,02 "pravý pilíř, stěna kolmo na tok, výše po proudu"</t>
  </si>
  <si>
    <t>2,02 "levý pilíř, stěna kolmo na tok, níže po proudu"</t>
  </si>
  <si>
    <t>2*2,02 "levý pilíř, stěna kolmo na tok, výše po proudu"</t>
  </si>
  <si>
    <t>47</t>
  </si>
  <si>
    <t>998764102</t>
  </si>
  <si>
    <t>Přesun hmot tonážní pro konstrukce klempířské v objektech v do 12 m</t>
  </si>
  <si>
    <t>1761468071</t>
  </si>
  <si>
    <t>Přesun hmot pro konstrukce klempířské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</si>
  <si>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</si>
  <si>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</si>
  <si>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</si>
  <si>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48</t>
  </si>
  <si>
    <t>767161814</t>
  </si>
  <si>
    <t>Demontáž zábradlí rovného nerozebíratelného hmotnosti 1m zábradlí přes 20 kg</t>
  </si>
  <si>
    <t>-960559427</t>
  </si>
  <si>
    <t>Demontáž zábradlí rovného nerozebíratelný spoj hmotnosti 1 m zábradlí přes 20 kg</t>
  </si>
  <si>
    <t>8,96 "zábradlí nad pravým pilířem"</t>
  </si>
  <si>
    <t>4,32+2,22 "zábradlí na pravém pilíř na bourané podestě v úrovni lávky"</t>
  </si>
  <si>
    <t>2,02+8,22+2,02+6 "zábradlí na levém pilíři"</t>
  </si>
  <si>
    <t>49</t>
  </si>
  <si>
    <t>767161114</t>
  </si>
  <si>
    <t>Montáž zábradlí rovného z trubek do zdi hmotnosti do 30 kg</t>
  </si>
  <si>
    <t>-44926436</t>
  </si>
  <si>
    <t>Montáž zábradlí rovného z trubek nebo tenkostěnných profilů do zdiva, hmotnosti 1 m zábradlí přes 20 do 30 kg</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</si>
  <si>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</si>
  <si>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50</t>
  </si>
  <si>
    <t>M14110180</t>
  </si>
  <si>
    <t>Zábradlí ve shodné geometrii s původním odstraněným zábradlím, povrchová úprava pozink</t>
  </si>
  <si>
    <t>90569243</t>
  </si>
  <si>
    <t xml:space="preserve">Zábradlí ve shodné geometrii s původním odstraněným zábradlím, povrchová úprava pozink </t>
  </si>
  <si>
    <t>51</t>
  </si>
  <si>
    <t>998767102</t>
  </si>
  <si>
    <t>Přesun hmot tonážní pro zámečnické konstrukce v objektech v do 12 m</t>
  </si>
  <si>
    <t>1919375497</t>
  </si>
  <si>
    <t>Přesun hmot pro zámečnické konstrukce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</si>
  <si>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</si>
  <si>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SO 2 - Ocelové schodiště - přístup na pravý pilíř</t>
  </si>
  <si>
    <t>317941123</t>
  </si>
  <si>
    <t>Osazování ocelových válcovaných nosníků na zdivu I, IE, U, UE nebo L do č 22</t>
  </si>
  <si>
    <t>1002821719</t>
  </si>
  <si>
    <t>Osazování ocelových válcovaných nosníků na zdivu I nebo IE nebo U nebo UE nebo L č. 14 až 22 nebo výšky do 220 mm</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</si>
  <si>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</si>
  <si>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2*(73/1000*(2,3+1,68)) "ocelové konzolové nosníky HEB</t>
  </si>
  <si>
    <t>130109820</t>
  </si>
  <si>
    <t>ocel profilová HE-B, v jakosti 11 375, h=220 mm</t>
  </si>
  <si>
    <t>910355000</t>
  </si>
  <si>
    <t>Ocel profilová v jakosti 11 375 ocel profilová H ocel profilová HE-B h=220 mm</t>
  </si>
  <si>
    <t>Poznámka k položce:
Hmotnost: 73,00 kg/m</t>
  </si>
  <si>
    <t>348101220</t>
  </si>
  <si>
    <t>Osazení vrat a vrátek k oplocení na ocelové sloupky do 4 m2</t>
  </si>
  <si>
    <t>1560213780</t>
  </si>
  <si>
    <t>Montáž vrat a vrátek k oplocení na sloupky ocelové, plochy jednotlivě přes 2 do 4 m2</t>
  </si>
  <si>
    <t xml:space="preserve">Poznámka k souboru cen:
1. V cenách nejsou započteny náklady na dodávku dílců, tyto se oceňují ve specifikaci. </t>
  </si>
  <si>
    <t>M553447</t>
  </si>
  <si>
    <t>Uzamykatelná plotová vrátka rozměru 1300x2000 mm, povrchová úprava pozink</t>
  </si>
  <si>
    <t>-223875362</t>
  </si>
  <si>
    <t xml:space="preserve">Uzamykatelná plotová vrátka rozměru 1300x2000 mm, včetně zámku, včetně spojovacího materiálu, povrchová úprava pozink, průhledná, s výplní
</t>
  </si>
  <si>
    <t>457311117</t>
  </si>
  <si>
    <t>Vyrovnávací nebo spádový beton C 25/30 včetně úpravy povrchu</t>
  </si>
  <si>
    <t>-1154770840</t>
  </si>
  <si>
    <t>Vyrovnávací nebo spádový beton včetně úpravy povrchu C 25/30</t>
  </si>
  <si>
    <t xml:space="preserve">Poznámka k souboru cen: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</si>
  <si>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Poznámka k položce:
- betonová směs C 25/30 XF3</t>
  </si>
  <si>
    <t>2*(0,19*1,68) "vyrovnávací vrstva pod konzolové nosníky HEB</t>
  </si>
  <si>
    <t>1*1,7*0,1 "vyrovnávací vrstva na stávajícím betonovém základu</t>
  </si>
  <si>
    <t>963053937</t>
  </si>
  <si>
    <t>Bourání ŽB schodišťových ramen monolitických na schodnicích</t>
  </si>
  <si>
    <t>1504707700</t>
  </si>
  <si>
    <t>Bourání železobetonových monolitických schodišťových ramen na schodnicích s vybouráním schodnic</t>
  </si>
  <si>
    <t>4,8*1,31 "stávající schodišťové rameno - dle původní realizační dokumentace</t>
  </si>
  <si>
    <t>964054111</t>
  </si>
  <si>
    <t>Bourání ŽB trámů, průvlaků nebo pásů průřezu do 0,36 m2</t>
  </si>
  <si>
    <t>-1835501593</t>
  </si>
  <si>
    <t>Bourání samostatných trámů, průvlaků nebo pásů ze železobetonu bez přerušení výztuže, průřezu do 0,36 m2</t>
  </si>
  <si>
    <t>2,22*2,3*0,2 "podestová deska</t>
  </si>
  <si>
    <t>2*(0,5*0,5*(2,3+1,68)) "podestové konzoly - výkres ocelového schodiště</t>
  </si>
  <si>
    <t>977211115</t>
  </si>
  <si>
    <t>Řezání ŽB kcí hl do 680 mm stěnovou pilou do průměru výztuže 16 mm</t>
  </si>
  <si>
    <t>-2010926607</t>
  </si>
  <si>
    <t>Řezání železobetonových konstrukcí stěnovou pilou do průměru řezané výztuže 16 mm hloubka řezu od 520 do 680 mm</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</si>
  <si>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</si>
  <si>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2,22 "odříznutí podesty původního ŽB schodiště od pilíře</t>
  </si>
  <si>
    <t>1,31 "odříznutí stávajícího ŽB schodišťového ramene od základu</t>
  </si>
  <si>
    <t>977211191</t>
  </si>
  <si>
    <t>Příplatek k řezání ŽB kcí za práci ve stísněném prostoru</t>
  </si>
  <si>
    <t>1601929992</t>
  </si>
  <si>
    <t>Řezání železobetonových konstrukcí stěnovou pilou do průměru řezané výztuže 16 mm Příplatek k cenám za práci ve stísněném prostoru</t>
  </si>
  <si>
    <t>977211195</t>
  </si>
  <si>
    <t>Příplatek k řezání ŽB kcí stěnovou pilou průměru výztuže přes 16 mm</t>
  </si>
  <si>
    <t>cm2</t>
  </si>
  <si>
    <t>1504900370</t>
  </si>
  <si>
    <t>Řezání železobetonových konstrukcí stěnovou pilou do průměru řezané výztuže 16 mm Příplatek k cenám za řezy do výztuže průměru přes 16 mm</t>
  </si>
  <si>
    <t>17*((3,14*2*2)/4) "výztuž levé konzoly podesty - dle původní realizační dokumentace</t>
  </si>
  <si>
    <t>19*((3,14*2*2)/4) "výztuž pravé konzoly podesty - dle původní realizační dokumentace</t>
  </si>
  <si>
    <t>953961116</t>
  </si>
  <si>
    <t>Kotvy chemickým tmelem M 24 hl 210 mm do betonu, ŽB nebo kamene s vyvrtáním otvoru</t>
  </si>
  <si>
    <t>1847923300</t>
  </si>
  <si>
    <t>Kotvy chemické s vyvrtáním otvoru do betonu, železobetonu nebo tvrdého kamene tmel, velikost M 24, hloubka 210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</si>
  <si>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</si>
  <si>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2*2*4 "ukotvení konzolových nosníků HEB</t>
  </si>
  <si>
    <t>2*2 "ukotvení schodnic do základu</t>
  </si>
  <si>
    <t>-138736645</t>
  </si>
  <si>
    <t>2*(0,5*0,4*(2,3+1,68)) "podestové konzoly</t>
  </si>
  <si>
    <t>4,8*0,91*0,14 "deska pod schodišťovými stupni</t>
  </si>
  <si>
    <t>15*(0,28*0,2/2)*0,91 "schodišťové stupně</t>
  </si>
  <si>
    <t>0,4*0,4*1,31 "vrchní osazovací průvlak schodišťového ramene</t>
  </si>
  <si>
    <t>2*(4,8*0,2*0,47) "schodnice</t>
  </si>
  <si>
    <t>2*(2*(1,25*1/2)+1*(1,5*1,2/2)) "ŽB zábradlí schodiště</t>
  </si>
  <si>
    <t>931566660</t>
  </si>
  <si>
    <t>-934450217</t>
  </si>
  <si>
    <t>4,8 "zábradlí stávajícího schodiště</t>
  </si>
  <si>
    <t>767210111</t>
  </si>
  <si>
    <t>Montáž schodnic ocelových rovných podepřených</t>
  </si>
  <si>
    <t>1558214002</t>
  </si>
  <si>
    <t>Montáž schodnic ocelových rovných v prostoru, podepřené</t>
  </si>
  <si>
    <t xml:space="preserve">Poznámka k souboru cen:
1. Ceny jsou určeny k ocenění 1m jedné schodnice. 2. V cenách není započtena montáž zábradlí; tyto práce se oceňují cenami souboru cen 767 22- . .     Montáž schodišťového zábradlí. </t>
  </si>
  <si>
    <t>2*4,825 "schodnice nového schodiště</t>
  </si>
  <si>
    <t>M13010832</t>
  </si>
  <si>
    <t>ocel profilová U, v jakosti 11 375, h=260 mm, povrchová úprava pozink</t>
  </si>
  <si>
    <t>369038319</t>
  </si>
  <si>
    <t>Ocel profilová v jakosti 11 375 ocel profilová U UPN h=260 mm, povrchová úprava pozink, ve tvaru dle dílenské dokumentace, včetně spojovacího materiálu</t>
  </si>
  <si>
    <t>Poznámka k položce:
Hmotnost: 37,90 kg/m</t>
  </si>
  <si>
    <t>(37,9/1000)*2*4,9</t>
  </si>
  <si>
    <t>767210151</t>
  </si>
  <si>
    <t>Montáž schodišťových stupňů ocelových rovných nebo vřetenových  šroubováním</t>
  </si>
  <si>
    <t>1662074607</t>
  </si>
  <si>
    <t>Montáž schodišťových stupňů z oceli rovných nebo vřetenových šroubováním</t>
  </si>
  <si>
    <t>15 "schodišťové stupně nového schodiště</t>
  </si>
  <si>
    <t>M59227142</t>
  </si>
  <si>
    <t>pororošt schodišťový pozinkovaný, oka 30/30 mm, 1000/305/70 mm</t>
  </si>
  <si>
    <t>-1442852951</t>
  </si>
  <si>
    <t>Poznámka k položce:
- např STACO</t>
  </si>
  <si>
    <t>767220230</t>
  </si>
  <si>
    <t>Montáž zábradlí schodiště z trubek na ocelovou konstrukci hmotnosti nad 25 kg</t>
  </si>
  <si>
    <t>1903085240</t>
  </si>
  <si>
    <t>Montáž schodišťového zábradlí z trubek nebo tenkostěnných profilů na ocelovou konstrukci, hmotnosti 1 m zábradlí přes 25 kg</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</si>
  <si>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</si>
  <si>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Poznámka k položce:
- zábradlí bude navazovat na zábradlí osazované na betonovou podestu řešenou v SO1</t>
  </si>
  <si>
    <t>2*(1,2+1,2+1,2+1,225)+1,15+1,155+2,3 "zábradlí po obou stranách schodišťového ramene a na podestě</t>
  </si>
  <si>
    <t>M14021230</t>
  </si>
  <si>
    <t>konstrukce zábradlí z trubek 6/4´´ ocelových pozink</t>
  </si>
  <si>
    <t>-2042399431</t>
  </si>
  <si>
    <t>konstrukce zábradlí z trubek 6/4´´ ocelových pozink ve tvaru dle dílenské dokumentace, včetne spojovacího materiálu, včetně ocrannáho pletiva</t>
  </si>
  <si>
    <t>767250111</t>
  </si>
  <si>
    <t>Montáž ocelových podest šroubováním</t>
  </si>
  <si>
    <t>1651573906</t>
  </si>
  <si>
    <t>Montáž podest z oceli šroubováním</t>
  </si>
  <si>
    <t xml:space="preserve">Poznámka k souboru cen:
1. V cenách nejsou započteny náklady na:     a) vyřezání a úpravu otvoru; tyto práce se oceňují cenou 767 51-0191 Příplatek za vyřezání a         úpravu otvoru,     b) montáž zábradlí; tyto práce se oceňují cenami souboru cen 767 16- Montáž zábradlí rovného. </t>
  </si>
  <si>
    <t>2,3*2,17 "podestanového schodiště</t>
  </si>
  <si>
    <t>M59227143</t>
  </si>
  <si>
    <t>pororošt podesta schodišťová, pozinkovaná, oka 30/30, 2300/2170/70 mm</t>
  </si>
  <si>
    <t>-1113388132</t>
  </si>
  <si>
    <t>-532265462</t>
  </si>
  <si>
    <t>VON - Vedlejší a ostatní náklady</t>
  </si>
  <si>
    <t>VRN - Vedlejší rozpočtové náklady</t>
  </si>
  <si>
    <t xml:space="preserve">    A 01 - Vedlejší a ostatní rozpočtové náklady</t>
  </si>
  <si>
    <t xml:space="preserve">    A 02 - Projektová dokumentace - ostatní náklady</t>
  </si>
  <si>
    <t xml:space="preserve">    A 03 - Geodetické práce a vytýče - ostatní náklady</t>
  </si>
  <si>
    <t xml:space="preserve">    09 - Ostatní náklady</t>
  </si>
  <si>
    <t>VRN</t>
  </si>
  <si>
    <t>Vedlejší rozpočtové náklady</t>
  </si>
  <si>
    <t>A 01</t>
  </si>
  <si>
    <t>Vedlejší a ostatní rozpočtové náklady</t>
  </si>
  <si>
    <t>R 03000</t>
  </si>
  <si>
    <t>Zajištění kompletního zařízení staveniště a jeho připojení na sítě</t>
  </si>
  <si>
    <t>soubor</t>
  </si>
  <si>
    <t>1024</t>
  </si>
  <si>
    <t>413282497</t>
  </si>
  <si>
    <t>- zajištění místnosti pro TDI v ZS vč. jejího vybavení
- zajištění ohlášení všech staveb zařízení staveniště dle §104 odst. (2) zákona č. 183/2006 Sb.
- zajištění oplocení prostoru ZS, jeho napojení na inž. sítě
- zajištění následné likvidace všech objektů ZS včetně připojení na inž. sítě
- zajištění zřízení a odstranění dočasných komunikací, sjezdů a nájezdů po realizaci stavby
- zajištění ostahy stavby a staveniště po dobu realizace stavby
- zřízení čistících zón před výjezdem z obvodu staveniště
- provedení takových opatření, aby plochy obvodu staveniště nebyly znečištěny ropnými látkami a jinými podobnými produkty
- provedení takových opatření, aby nebyly překročeny limity prašnosti a hlučnosti pané obecně závaznou vyhláškou
- zajištění péče o nepředané objekty a konstrukce stavby, jejich ošetřování a zimní opatření
- zajištění ochrany veškeré zeleně v prostoru staveniště a v jeho bezprostřední blízkosti proti poškození během realizace stavby
- zajištění nájemní smlouvy s majitelem pozemku pro ZS, včetně zaplacení majitelem vyměřeného nájemného</t>
  </si>
  <si>
    <t>A 02</t>
  </si>
  <si>
    <t>Projektová dokumentace - ostatní náklady</t>
  </si>
  <si>
    <t>R 0210</t>
  </si>
  <si>
    <t>Vypracování Plánu opatření pro případ havárie</t>
  </si>
  <si>
    <t>-190360302</t>
  </si>
  <si>
    <t>R 0221</t>
  </si>
  <si>
    <t>Zpracování Povodňového plánu dle §71 zákona č. 254/2001 Sb. včetně zajištění schválení příslušnými orgány správy a Povodím Labe, státní podnik</t>
  </si>
  <si>
    <t>-1979817665</t>
  </si>
  <si>
    <t>R023</t>
  </si>
  <si>
    <t>Vypracování projektu skutečného provedení díla</t>
  </si>
  <si>
    <t>-1444594597</t>
  </si>
  <si>
    <t>Hlavní tituly průvodních činností a nákladů průzkumné, geodetické a projektové práce projektové práce</t>
  </si>
  <si>
    <t>R026</t>
  </si>
  <si>
    <t>Zpracování realizační dokumentace zhotovitele, dílenských výkresů, technologických předpisů</t>
  </si>
  <si>
    <t>1228662744</t>
  </si>
  <si>
    <t>A 03</t>
  </si>
  <si>
    <t>Geodetické práce a vytýče - ostatní náklady</t>
  </si>
  <si>
    <t>R 031</t>
  </si>
  <si>
    <t>Vypracování geodetického zaměření skutečného stavu</t>
  </si>
  <si>
    <t>1351578659</t>
  </si>
  <si>
    <t>R 35</t>
  </si>
  <si>
    <t>Zajištění veškerých geodetických prací souvisejících s realizací díla</t>
  </si>
  <si>
    <t>-1984168317</t>
  </si>
  <si>
    <t>09</t>
  </si>
  <si>
    <t>Ostatní náklady</t>
  </si>
  <si>
    <t>R 037</t>
  </si>
  <si>
    <t>Zajištění písemných souhlasných vyjádření všech dotčených vlastníků a případných uživatelů všech pozemků dotčených stavbou s jejich konečnou úpravou po dokončení prací</t>
  </si>
  <si>
    <t>2110825385</t>
  </si>
  <si>
    <t>R 092</t>
  </si>
  <si>
    <t>Zajištění souhlasů se zvláštním užíváním komunikací</t>
  </si>
  <si>
    <t>-1813488393</t>
  </si>
  <si>
    <t>R 0931</t>
  </si>
  <si>
    <t>Provedení pasportizace stávajících nemovitostí (vč. pozemků) a jejich příslušenství, zajištění fotodokumentace stávajícího stavu přístupových cest</t>
  </si>
  <si>
    <t>-1159283542</t>
  </si>
  <si>
    <t>R 094</t>
  </si>
  <si>
    <t>Zajištění vytýčení veškerých podzemních zařízení</t>
  </si>
  <si>
    <t>-178459790</t>
  </si>
  <si>
    <t>R 095</t>
  </si>
  <si>
    <t>Zajištění šetření o podzemních sítích vč. zajištění nových vyjádření v případě, že před realizací pozbyly platnosti</t>
  </si>
  <si>
    <t>-1429587917</t>
  </si>
  <si>
    <t xml:space="preserve">R 0993 </t>
  </si>
  <si>
    <t>Zajištění dopravně inženýrských opatření</t>
  </si>
  <si>
    <t>1710919632</t>
  </si>
  <si>
    <t xml:space="preserve">- zajištění dopravně inženýrských opatření
- zajištění zřízení a likvidace dopravního značení včetně případné světelné signalizace
- zajištění vydání dopravně inženýrského rozhodnutí
</t>
  </si>
  <si>
    <t>R 0994</t>
  </si>
  <si>
    <t xml:space="preserve">Zajištění veškerých předepsaných rozborů, atestů, zkoušek a revizí dle příslušných norem a dalších předpisů a nařízení platných v ČR, kterými bude prokázáno dosažení předepsané kvality a parametrů dokončeného díla   </t>
  </si>
  <si>
    <t>-458550715</t>
  </si>
  <si>
    <t xml:space="preserve">Poznámka k položce:
- </t>
  </si>
  <si>
    <t>R 0996</t>
  </si>
  <si>
    <t>Zajištění výroby a instalace informačních tabulí ke stavbě</t>
  </si>
  <si>
    <t>1419877137</t>
  </si>
  <si>
    <t>R 0997</t>
  </si>
  <si>
    <t>Zajištění kontrolního a zkušebního plánu stavby</t>
  </si>
  <si>
    <t>1583740457</t>
  </si>
  <si>
    <t>R 09991</t>
  </si>
  <si>
    <t>Zajištění fotodokumentace veškerých konstrukcí, které budou v průběhu výstavby skryty nebo zakryty</t>
  </si>
  <si>
    <t>1328209962</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</si>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</sst>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7">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1"/>
      <color indexed="8"/>
      <name val="Calibri"/>
      <family val="2"/>
    </font>
    <font>
      <u val="single"/>
      <sz val="11"/>
      <color indexed="12"/>
      <name val="Calibri"/>
      <family val="2"/>
    </font>
    <font>
      <u val="single"/>
      <sz val="11"/>
      <color indexed="20"/>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18"/>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sz val="12"/>
      <color indexed="55"/>
      <name val="Trebuchet MS"/>
      <family val="2"/>
    </font>
    <font>
      <b/>
      <sz val="12"/>
      <color indexed="16"/>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8"/>
      <color indexed="12"/>
      <name val="Trebuchet MS"/>
      <family val="2"/>
    </font>
    <font>
      <i/>
      <sz val="7"/>
      <color indexed="55"/>
      <name val="Trebuchet MS"/>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8"/>
      <color indexed="12"/>
      <name val="Wingdings 2"/>
      <family val="1"/>
    </font>
    <font>
      <sz val="10"/>
      <color indexed="16"/>
      <name val="Trebuchet MS"/>
      <family val="2"/>
    </font>
    <font>
      <sz val="10"/>
      <name val="Trebuchet MS"/>
      <family val="2"/>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8"/>
      <color rgb="FF0000FF"/>
      <name val="Trebuchet MS"/>
      <family val="2"/>
    </font>
    <font>
      <i/>
      <sz val="7"/>
      <color rgb="FF969696"/>
      <name val="Trebuchet MS"/>
      <family val="2"/>
    </font>
    <font>
      <b/>
      <sz val="8"/>
      <color rgb="FF969696"/>
      <name val="Trebuchet MS"/>
      <family val="2"/>
    </font>
    <font>
      <sz val="18"/>
      <color theme="10"/>
      <name val="Wingdings 2"/>
      <family val="1"/>
    </font>
    <font>
      <sz val="10"/>
      <color rgb="FF960000"/>
      <name val="Trebuchet MS"/>
      <family val="2"/>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1" applyNumberFormat="0" applyFill="0" applyAlignment="0" applyProtection="0"/>
    <xf numFmtId="170" fontId="62" fillId="0" borderId="0" applyFont="0" applyFill="0" applyBorder="0" applyAlignment="0" applyProtection="0"/>
    <xf numFmtId="168" fontId="62" fillId="0" borderId="0" applyFont="0" applyFill="0" applyBorder="0" applyAlignment="0" applyProtection="0"/>
    <xf numFmtId="0" fontId="65" fillId="0" borderId="0" applyNumberFormat="0" applyFill="0" applyBorder="0" applyAlignment="0" applyProtection="0"/>
    <xf numFmtId="0" fontId="66" fillId="20" borderId="0" applyNumberFormat="0" applyBorder="0" applyAlignment="0" applyProtection="0"/>
    <xf numFmtId="0" fontId="67" fillId="21" borderId="2" applyNumberFormat="0" applyAlignment="0" applyProtection="0"/>
    <xf numFmtId="171" fontId="62" fillId="0" borderId="0" applyFont="0" applyFill="0" applyBorder="0" applyAlignment="0" applyProtection="0"/>
    <xf numFmtId="169" fontId="62"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2" borderId="0" applyNumberFormat="0" applyBorder="0" applyAlignment="0" applyProtection="0"/>
    <xf numFmtId="0" fontId="4" fillId="0" borderId="0" applyAlignment="0">
      <protection locked="0"/>
    </xf>
    <xf numFmtId="0" fontId="73" fillId="0" borderId="0" applyNumberFormat="0" applyFill="0" applyBorder="0" applyAlignment="0" applyProtection="0"/>
    <xf numFmtId="0" fontId="62" fillId="23" borderId="6" applyNumberFormat="0" applyFont="0" applyAlignment="0" applyProtection="0"/>
    <xf numFmtId="9" fontId="62" fillId="0" borderId="0" applyFont="0" applyFill="0" applyBorder="0" applyAlignment="0" applyProtection="0"/>
    <xf numFmtId="0" fontId="74" fillId="0" borderId="7" applyNumberFormat="0" applyFill="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8" applyNumberFormat="0" applyAlignment="0" applyProtection="0"/>
    <xf numFmtId="0" fontId="78" fillId="26" borderId="8" applyNumberFormat="0" applyAlignment="0" applyProtection="0"/>
    <xf numFmtId="0" fontId="79" fillId="26" borderId="9" applyNumberFormat="0" applyAlignment="0" applyProtection="0"/>
    <xf numFmtId="0" fontId="80" fillId="0" borderId="0" applyNumberForma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cellStyleXfs>
  <cellXfs count="374">
    <xf numFmtId="0" fontId="4" fillId="0" borderId="0" xfId="0" applyFont="1" applyAlignment="1">
      <alignment/>
    </xf>
    <xf numFmtId="0" fontId="4" fillId="0" borderId="0" xfId="0" applyFont="1" applyAlignment="1">
      <alignment vertical="center"/>
    </xf>
    <xf numFmtId="0" fontId="8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82" fillId="0" borderId="0" xfId="0" applyFont="1" applyAlignment="1">
      <alignment vertical="center"/>
    </xf>
    <xf numFmtId="0" fontId="83" fillId="0" borderId="0" xfId="0" applyFont="1" applyAlignment="1">
      <alignment vertical="center"/>
    </xf>
    <xf numFmtId="0" fontId="4" fillId="0" borderId="0" xfId="0" applyFont="1" applyAlignment="1">
      <alignment horizontal="center" vertical="center" wrapText="1"/>
    </xf>
    <xf numFmtId="0" fontId="84" fillId="0" borderId="0" xfId="0" applyFont="1" applyAlignment="1">
      <alignment/>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88" fillId="33" borderId="0" xfId="0" applyFont="1" applyFill="1" applyAlignment="1">
      <alignment horizontal="left" vertical="center"/>
    </xf>
    <xf numFmtId="0" fontId="4" fillId="33" borderId="0" xfId="0" applyFont="1" applyFill="1" applyAlignment="1">
      <alignment/>
    </xf>
    <xf numFmtId="0" fontId="88"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8" fillId="0" borderId="0" xfId="0" applyFont="1" applyBorder="1" applyAlignment="1">
      <alignment horizontal="left" vertical="center"/>
    </xf>
    <xf numFmtId="0" fontId="4" fillId="0" borderId="14" xfId="0" applyFont="1" applyBorder="1" applyAlignment="1">
      <alignment/>
    </xf>
    <xf numFmtId="0" fontId="89" fillId="0" borderId="0" xfId="0" applyFont="1" applyAlignment="1">
      <alignment horizontal="left" vertical="center"/>
    </xf>
    <xf numFmtId="0" fontId="90" fillId="0" borderId="0" xfId="0" applyFont="1" applyAlignment="1">
      <alignment horizontal="left" vertical="center"/>
    </xf>
    <xf numFmtId="0" fontId="91"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91" fillId="0" borderId="0" xfId="0" applyFont="1" applyBorder="1" applyAlignment="1">
      <alignment horizontal="left" vertical="center"/>
    </xf>
    <xf numFmtId="0" fontId="5" fillId="23" borderId="0" xfId="0" applyFont="1" applyFill="1" applyBorder="1" applyAlignment="1" applyProtection="1">
      <alignment horizontal="left" vertical="center"/>
      <protection locked="0"/>
    </xf>
    <xf numFmtId="49" fontId="5" fillId="23"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9"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81" fillId="0" borderId="0" xfId="0" applyFont="1" applyBorder="1" applyAlignment="1">
      <alignment horizontal="righ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0" xfId="0" applyFont="1" applyBorder="1" applyAlignment="1">
      <alignment horizontal="left" vertical="center"/>
    </xf>
    <xf numFmtId="0" fontId="81"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Alignment="1">
      <alignment horizontal="left" vertical="center"/>
    </xf>
    <xf numFmtId="0" fontId="5" fillId="0" borderId="13" xfId="0" applyFont="1" applyBorder="1" applyAlignment="1">
      <alignment vertical="center"/>
    </xf>
    <xf numFmtId="0" fontId="91"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35" borderId="18" xfId="0" applyFont="1" applyFill="1" applyBorder="1" applyAlignment="1">
      <alignment vertical="center"/>
    </xf>
    <xf numFmtId="0" fontId="5" fillId="35" borderId="26" xfId="0" applyFont="1" applyFill="1" applyBorder="1" applyAlignment="1">
      <alignment horizontal="center" vertical="center"/>
    </xf>
    <xf numFmtId="0" fontId="91" fillId="0" borderId="27" xfId="0" applyFont="1" applyBorder="1" applyAlignment="1">
      <alignment horizontal="center" vertical="center" wrapText="1"/>
    </xf>
    <xf numFmtId="0" fontId="91" fillId="0" borderId="28" xfId="0" applyFont="1" applyBorder="1" applyAlignment="1">
      <alignment horizontal="center" vertical="center" wrapText="1"/>
    </xf>
    <xf numFmtId="0" fontId="91" fillId="0" borderId="29" xfId="0" applyFont="1" applyBorder="1" applyAlignment="1">
      <alignment horizontal="center" vertical="center" wrapText="1"/>
    </xf>
    <xf numFmtId="0" fontId="4" fillId="0" borderId="30" xfId="0" applyFont="1" applyBorder="1" applyAlignment="1">
      <alignment vertical="center"/>
    </xf>
    <xf numFmtId="0" fontId="92" fillId="0" borderId="0" xfId="0" applyFont="1" applyAlignment="1">
      <alignment horizontal="left" vertical="center"/>
    </xf>
    <xf numFmtId="0" fontId="92" fillId="0" borderId="0" xfId="0" applyFont="1" applyAlignment="1">
      <alignment vertical="center"/>
    </xf>
    <xf numFmtId="0" fontId="6" fillId="0" borderId="0" xfId="0" applyFont="1" applyAlignment="1">
      <alignment horizontal="center" vertical="center"/>
    </xf>
    <xf numFmtId="4" fontId="93" fillId="0" borderId="24" xfId="0" applyNumberFormat="1" applyFont="1" applyBorder="1" applyAlignment="1">
      <alignment vertical="center"/>
    </xf>
    <xf numFmtId="4" fontId="93" fillId="0" borderId="0" xfId="0" applyNumberFormat="1" applyFont="1" applyBorder="1" applyAlignment="1">
      <alignment vertical="center"/>
    </xf>
    <xf numFmtId="174" fontId="93" fillId="0" borderId="0" xfId="0" applyNumberFormat="1" applyFont="1" applyBorder="1" applyAlignment="1">
      <alignment vertical="center"/>
    </xf>
    <xf numFmtId="4" fontId="93" fillId="0" borderId="25" xfId="0" applyNumberFormat="1" applyFont="1" applyBorder="1" applyAlignment="1">
      <alignment vertical="center"/>
    </xf>
    <xf numFmtId="0" fontId="11" fillId="0" borderId="0" xfId="0" applyFont="1" applyAlignment="1">
      <alignment horizontal="left" vertical="center"/>
    </xf>
    <xf numFmtId="0" fontId="7" fillId="0" borderId="13" xfId="0" applyFont="1" applyBorder="1" applyAlignment="1">
      <alignment vertical="center"/>
    </xf>
    <xf numFmtId="0" fontId="94" fillId="0" borderId="0" xfId="0" applyFont="1" applyAlignment="1">
      <alignment vertical="center"/>
    </xf>
    <xf numFmtId="0" fontId="95" fillId="0" borderId="0" xfId="0" applyFont="1" applyAlignment="1">
      <alignment vertical="center"/>
    </xf>
    <xf numFmtId="0" fontId="12" fillId="0" borderId="0" xfId="0" applyFont="1" applyAlignment="1">
      <alignment horizontal="center" vertical="center"/>
    </xf>
    <xf numFmtId="4" fontId="96" fillId="0" borderId="24" xfId="0" applyNumberFormat="1" applyFont="1" applyBorder="1" applyAlignment="1">
      <alignment vertical="center"/>
    </xf>
    <xf numFmtId="4" fontId="96" fillId="0" borderId="0" xfId="0" applyNumberFormat="1" applyFont="1" applyBorder="1" applyAlignment="1">
      <alignment vertical="center"/>
    </xf>
    <xf numFmtId="174" fontId="96" fillId="0" borderId="0" xfId="0" applyNumberFormat="1" applyFont="1" applyBorder="1" applyAlignment="1">
      <alignment vertical="center"/>
    </xf>
    <xf numFmtId="4" fontId="96" fillId="0" borderId="25" xfId="0" applyNumberFormat="1" applyFont="1" applyBorder="1" applyAlignment="1">
      <alignment vertical="center"/>
    </xf>
    <xf numFmtId="0" fontId="7" fillId="0" borderId="0" xfId="0" applyFont="1" applyAlignment="1">
      <alignment horizontal="left" vertical="center"/>
    </xf>
    <xf numFmtId="4" fontId="96" fillId="0" borderId="31" xfId="0" applyNumberFormat="1" applyFont="1" applyBorder="1" applyAlignment="1">
      <alignment vertical="center"/>
    </xf>
    <xf numFmtId="4" fontId="96" fillId="0" borderId="32" xfId="0" applyNumberFormat="1" applyFont="1" applyBorder="1" applyAlignment="1">
      <alignment vertical="center"/>
    </xf>
    <xf numFmtId="174" fontId="96" fillId="0" borderId="32" xfId="0" applyNumberFormat="1" applyFont="1" applyBorder="1" applyAlignment="1">
      <alignment vertical="center"/>
    </xf>
    <xf numFmtId="4" fontId="96" fillId="0" borderId="33" xfId="0" applyNumberFormat="1" applyFont="1" applyBorder="1" applyAlignment="1">
      <alignment vertical="center"/>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91"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4" xfId="0" applyFont="1" applyBorder="1" applyAlignment="1">
      <alignment vertical="center" wrapText="1"/>
    </xf>
    <xf numFmtId="0" fontId="4" fillId="0" borderId="22" xfId="0" applyFont="1" applyBorder="1" applyAlignment="1" applyProtection="1">
      <alignment vertical="center"/>
      <protection locked="0"/>
    </xf>
    <xf numFmtId="0" fontId="4" fillId="0" borderId="34" xfId="0" applyFont="1" applyBorder="1" applyAlignment="1">
      <alignment vertical="center"/>
    </xf>
    <xf numFmtId="0" fontId="9" fillId="0" borderId="0" xfId="0" applyFont="1" applyBorder="1" applyAlignment="1">
      <alignment horizontal="left" vertical="center"/>
    </xf>
    <xf numFmtId="4" fontId="92" fillId="0" borderId="0" xfId="0" applyNumberFormat="1" applyFont="1" applyBorder="1" applyAlignment="1">
      <alignment vertical="center"/>
    </xf>
    <xf numFmtId="0" fontId="81" fillId="0" borderId="0" xfId="0" applyFont="1" applyBorder="1" applyAlignment="1" applyProtection="1">
      <alignment horizontal="right" vertical="center"/>
      <protection locked="0"/>
    </xf>
    <xf numFmtId="4" fontId="81" fillId="0" borderId="0" xfId="0" applyNumberFormat="1" applyFont="1" applyBorder="1" applyAlignment="1">
      <alignment vertical="center"/>
    </xf>
    <xf numFmtId="172" fontId="81" fillId="0" borderId="0" xfId="0" applyNumberFormat="1" applyFont="1" applyBorder="1" applyAlignment="1" applyProtection="1">
      <alignment horizontal="right" vertical="center"/>
      <protection locked="0"/>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4" fillId="35" borderId="18" xfId="0" applyFont="1" applyFill="1" applyBorder="1" applyAlignment="1" applyProtection="1">
      <alignment vertical="center"/>
      <protection locked="0"/>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2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lignment vertical="center"/>
    </xf>
    <xf numFmtId="0" fontId="5" fillId="35" borderId="0" xfId="0" applyFont="1" applyFill="1" applyBorder="1" applyAlignment="1">
      <alignment horizontal="left" vertical="center"/>
    </xf>
    <xf numFmtId="0" fontId="4" fillId="35" borderId="0" xfId="0" applyFont="1" applyFill="1" applyBorder="1" applyAlignment="1" applyProtection="1">
      <alignment vertical="center"/>
      <protection locked="0"/>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97" fillId="0" borderId="0" xfId="0" applyFont="1" applyBorder="1" applyAlignment="1">
      <alignment horizontal="lef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32" xfId="0" applyFont="1" applyBorder="1" applyAlignment="1">
      <alignment horizontal="left" vertical="center"/>
    </xf>
    <xf numFmtId="0" fontId="82" fillId="0" borderId="32" xfId="0" applyFont="1" applyBorder="1" applyAlignment="1">
      <alignment vertical="center"/>
    </xf>
    <xf numFmtId="0" fontId="82" fillId="0" borderId="32" xfId="0" applyFont="1" applyBorder="1" applyAlignment="1" applyProtection="1">
      <alignment vertical="center"/>
      <protection locked="0"/>
    </xf>
    <xf numFmtId="4" fontId="82" fillId="0" borderId="32" xfId="0" applyNumberFormat="1" applyFont="1" applyBorder="1" applyAlignment="1">
      <alignment vertical="center"/>
    </xf>
    <xf numFmtId="0" fontId="82" fillId="0" borderId="14" xfId="0" applyFont="1" applyBorder="1" applyAlignment="1">
      <alignment vertical="center"/>
    </xf>
    <xf numFmtId="0" fontId="83" fillId="0" borderId="13" xfId="0" applyFont="1" applyBorder="1" applyAlignment="1">
      <alignment vertical="center"/>
    </xf>
    <xf numFmtId="0" fontId="83" fillId="0" borderId="0" xfId="0" applyFont="1" applyBorder="1" applyAlignment="1">
      <alignment vertical="center"/>
    </xf>
    <xf numFmtId="0" fontId="83" fillId="0" borderId="32" xfId="0" applyFont="1" applyBorder="1" applyAlignment="1">
      <alignment horizontal="left" vertical="center"/>
    </xf>
    <xf numFmtId="0" fontId="83" fillId="0" borderId="32" xfId="0" applyFont="1" applyBorder="1" applyAlignment="1">
      <alignment vertical="center"/>
    </xf>
    <xf numFmtId="0" fontId="83" fillId="0" borderId="32" xfId="0" applyFont="1" applyBorder="1" applyAlignment="1" applyProtection="1">
      <alignment vertical="center"/>
      <protection locked="0"/>
    </xf>
    <xf numFmtId="4" fontId="83" fillId="0" borderId="32" xfId="0" applyNumberFormat="1" applyFont="1" applyBorder="1" applyAlignment="1">
      <alignment vertical="center"/>
    </xf>
    <xf numFmtId="0" fontId="83" fillId="0" borderId="14" xfId="0" applyFont="1" applyBorder="1" applyAlignment="1">
      <alignment vertical="center"/>
    </xf>
    <xf numFmtId="0" fontId="4" fillId="0" borderId="0" xfId="0" applyFont="1" applyAlignment="1" applyProtection="1">
      <alignment vertical="center"/>
      <protection locked="0"/>
    </xf>
    <xf numFmtId="0" fontId="5" fillId="0" borderId="0" xfId="0" applyFont="1" applyAlignment="1">
      <alignment horizontal="left" vertical="center"/>
    </xf>
    <xf numFmtId="0" fontId="91" fillId="0" borderId="0" xfId="0" applyFont="1" applyAlignment="1" applyProtection="1">
      <alignment horizontal="left" vertical="center"/>
      <protection locked="0"/>
    </xf>
    <xf numFmtId="0" fontId="4" fillId="0" borderId="13" xfId="0" applyFont="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98" fillId="35" borderId="28" xfId="0" applyFont="1" applyFill="1" applyBorder="1" applyAlignment="1" applyProtection="1">
      <alignment horizontal="center" vertical="center" wrapText="1"/>
      <protection locked="0"/>
    </xf>
    <xf numFmtId="0" fontId="5" fillId="35" borderId="29" xfId="0" applyFont="1" applyFill="1" applyBorder="1" applyAlignment="1">
      <alignment horizontal="center" vertical="center" wrapText="1"/>
    </xf>
    <xf numFmtId="4" fontId="92" fillId="0" borderId="0" xfId="0" applyNumberFormat="1" applyFont="1" applyAlignment="1">
      <alignment/>
    </xf>
    <xf numFmtId="174" fontId="99" fillId="0" borderId="22" xfId="0" applyNumberFormat="1" applyFont="1" applyBorder="1" applyAlignment="1">
      <alignment/>
    </xf>
    <xf numFmtId="174" fontId="99" fillId="0" borderId="23" xfId="0" applyNumberFormat="1" applyFont="1" applyBorder="1" applyAlignment="1">
      <alignment/>
    </xf>
    <xf numFmtId="4" fontId="13" fillId="0" borderId="0" xfId="0" applyNumberFormat="1" applyFont="1" applyAlignment="1">
      <alignment vertical="center"/>
    </xf>
    <xf numFmtId="0" fontId="84" fillId="0" borderId="13" xfId="0" applyFont="1" applyBorder="1" applyAlignment="1">
      <alignment/>
    </xf>
    <xf numFmtId="0" fontId="84" fillId="0" borderId="0" xfId="0" applyFont="1" applyAlignment="1">
      <alignment horizontal="left"/>
    </xf>
    <xf numFmtId="0" fontId="82" fillId="0" borderId="0" xfId="0" applyFont="1" applyAlignment="1">
      <alignment horizontal="left"/>
    </xf>
    <xf numFmtId="0" fontId="84" fillId="0" borderId="0" xfId="0" applyFont="1" applyAlignment="1" applyProtection="1">
      <alignment/>
      <protection locked="0"/>
    </xf>
    <xf numFmtId="4" fontId="82" fillId="0" borderId="0" xfId="0" applyNumberFormat="1" applyFont="1" applyAlignment="1">
      <alignment/>
    </xf>
    <xf numFmtId="0" fontId="84" fillId="0" borderId="24" xfId="0" applyFont="1" applyBorder="1" applyAlignment="1">
      <alignment/>
    </xf>
    <xf numFmtId="0" fontId="84" fillId="0" borderId="0" xfId="0" applyFont="1" applyBorder="1" applyAlignment="1">
      <alignment/>
    </xf>
    <xf numFmtId="174" fontId="84" fillId="0" borderId="0" xfId="0" applyNumberFormat="1" applyFont="1" applyBorder="1" applyAlignment="1">
      <alignment/>
    </xf>
    <xf numFmtId="174" fontId="84" fillId="0" borderId="25" xfId="0" applyNumberFormat="1" applyFont="1" applyBorder="1" applyAlignment="1">
      <alignment/>
    </xf>
    <xf numFmtId="0" fontId="84" fillId="0" borderId="0" xfId="0" applyFont="1" applyAlignment="1">
      <alignment horizontal="center"/>
    </xf>
    <xf numFmtId="4" fontId="84" fillId="0" borderId="0" xfId="0" applyNumberFormat="1" applyFont="1" applyAlignment="1">
      <alignment vertical="center"/>
    </xf>
    <xf numFmtId="0" fontId="84" fillId="0" borderId="0" xfId="0" applyFont="1" applyBorder="1" applyAlignment="1">
      <alignment horizontal="left"/>
    </xf>
    <xf numFmtId="0" fontId="83" fillId="0" borderId="0" xfId="0" applyFont="1" applyBorder="1" applyAlignment="1">
      <alignment horizontal="left"/>
    </xf>
    <xf numFmtId="4" fontId="83" fillId="0" borderId="0" xfId="0" applyNumberFormat="1" applyFont="1" applyBorder="1" applyAlignment="1">
      <alignment/>
    </xf>
    <xf numFmtId="0" fontId="4" fillId="0" borderId="13" xfId="0" applyFont="1" applyBorder="1" applyAlignment="1" applyProtection="1">
      <alignment vertical="center"/>
      <protection/>
    </xf>
    <xf numFmtId="0" fontId="4" fillId="0" borderId="36" xfId="0" applyFont="1" applyBorder="1" applyAlignment="1" applyProtection="1">
      <alignment horizontal="center" vertical="center"/>
      <protection/>
    </xf>
    <xf numFmtId="49" fontId="4" fillId="0" borderId="36" xfId="0" applyNumberFormat="1"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6" xfId="0" applyFont="1" applyBorder="1" applyAlignment="1" applyProtection="1">
      <alignment horizontal="center" vertical="center" wrapText="1"/>
      <protection/>
    </xf>
    <xf numFmtId="175" fontId="4" fillId="0" borderId="36" xfId="0" applyNumberFormat="1" applyFont="1" applyBorder="1" applyAlignment="1" applyProtection="1">
      <alignment vertical="center"/>
      <protection/>
    </xf>
    <xf numFmtId="4" fontId="4" fillId="23" borderId="36" xfId="0" applyNumberFormat="1" applyFont="1" applyFill="1" applyBorder="1" applyAlignment="1" applyProtection="1">
      <alignment vertical="center"/>
      <protection locked="0"/>
    </xf>
    <xf numFmtId="4" fontId="4" fillId="0" borderId="36" xfId="0" applyNumberFormat="1" applyFont="1" applyBorder="1" applyAlignment="1" applyProtection="1">
      <alignment vertical="center"/>
      <protection/>
    </xf>
    <xf numFmtId="0" fontId="81" fillId="23" borderId="36" xfId="0" applyFont="1" applyFill="1" applyBorder="1" applyAlignment="1" applyProtection="1">
      <alignment horizontal="left" vertical="center"/>
      <protection locked="0"/>
    </xf>
    <xf numFmtId="0" fontId="81" fillId="0" borderId="0" xfId="0" applyFont="1" applyBorder="1" applyAlignment="1">
      <alignment horizontal="center" vertical="center"/>
    </xf>
    <xf numFmtId="174" fontId="81" fillId="0" borderId="0" xfId="0" applyNumberFormat="1" applyFont="1" applyBorder="1" applyAlignment="1">
      <alignment vertical="center"/>
    </xf>
    <xf numFmtId="174" fontId="81" fillId="0" borderId="25" xfId="0" applyNumberFormat="1" applyFont="1" applyBorder="1" applyAlignment="1">
      <alignment vertical="center"/>
    </xf>
    <xf numFmtId="4" fontId="4" fillId="0" borderId="0" xfId="0" applyNumberFormat="1" applyFont="1" applyAlignment="1">
      <alignment vertical="center"/>
    </xf>
    <xf numFmtId="0" fontId="100" fillId="0" borderId="0" xfId="0" applyFont="1" applyAlignment="1">
      <alignment horizontal="left" vertical="center"/>
    </xf>
    <xf numFmtId="0" fontId="14" fillId="0" borderId="0" xfId="0" applyFont="1" applyAlignment="1">
      <alignment horizontal="left" vertical="center" wrapText="1"/>
    </xf>
    <xf numFmtId="0" fontId="85" fillId="0" borderId="13" xfId="0" applyFont="1" applyBorder="1" applyAlignment="1">
      <alignment vertical="center"/>
    </xf>
    <xf numFmtId="0" fontId="100" fillId="0" borderId="0" xfId="0" applyFont="1" applyBorder="1" applyAlignment="1">
      <alignment horizontal="left" vertical="center"/>
    </xf>
    <xf numFmtId="0" fontId="85" fillId="0" borderId="0" xfId="0" applyFont="1" applyBorder="1" applyAlignment="1">
      <alignment horizontal="left" vertical="center"/>
    </xf>
    <xf numFmtId="0" fontId="85" fillId="0" borderId="0" xfId="0" applyFont="1" applyBorder="1" applyAlignment="1">
      <alignment horizontal="left" vertical="center" wrapText="1"/>
    </xf>
    <xf numFmtId="175" fontId="85" fillId="0" borderId="0" xfId="0" applyNumberFormat="1" applyFont="1" applyBorder="1" applyAlignment="1">
      <alignment vertical="center"/>
    </xf>
    <xf numFmtId="0" fontId="85" fillId="0" borderId="0" xfId="0" applyFont="1" applyAlignment="1" applyProtection="1">
      <alignment vertical="center"/>
      <protection locked="0"/>
    </xf>
    <xf numFmtId="0" fontId="85" fillId="0" borderId="24" xfId="0" applyFont="1" applyBorder="1" applyAlignment="1">
      <alignment vertical="center"/>
    </xf>
    <xf numFmtId="0" fontId="85" fillId="0" borderId="0" xfId="0" applyFont="1" applyBorder="1" applyAlignment="1">
      <alignment vertical="center"/>
    </xf>
    <xf numFmtId="0" fontId="85" fillId="0" borderId="25" xfId="0" applyFont="1" applyBorder="1" applyAlignment="1">
      <alignment vertical="center"/>
    </xf>
    <xf numFmtId="0" fontId="85" fillId="0" borderId="0" xfId="0" applyFont="1" applyAlignment="1">
      <alignment horizontal="left" vertical="center"/>
    </xf>
    <xf numFmtId="0" fontId="85" fillId="0" borderId="0" xfId="0" applyFont="1" applyAlignment="1">
      <alignment horizontal="left" vertical="center" wrapText="1"/>
    </xf>
    <xf numFmtId="175" fontId="85" fillId="0" borderId="0" xfId="0" applyNumberFormat="1" applyFont="1" applyAlignment="1">
      <alignment vertical="center"/>
    </xf>
    <xf numFmtId="0" fontId="86" fillId="0" borderId="13" xfId="0" applyFont="1" applyBorder="1" applyAlignment="1">
      <alignment vertical="center"/>
    </xf>
    <xf numFmtId="0" fontId="86" fillId="0" borderId="0" xfId="0" applyFont="1" applyBorder="1" applyAlignment="1">
      <alignment horizontal="left" vertical="center"/>
    </xf>
    <xf numFmtId="0" fontId="86" fillId="0" borderId="0" xfId="0" applyFont="1" applyBorder="1" applyAlignment="1">
      <alignment horizontal="left" vertical="center" wrapText="1"/>
    </xf>
    <xf numFmtId="175" fontId="86" fillId="0" borderId="0" xfId="0" applyNumberFormat="1" applyFont="1" applyBorder="1" applyAlignment="1">
      <alignment vertical="center"/>
    </xf>
    <xf numFmtId="0" fontId="86" fillId="0" borderId="0" xfId="0" applyFont="1" applyAlignment="1" applyProtection="1">
      <alignment vertical="center"/>
      <protection locked="0"/>
    </xf>
    <xf numFmtId="0" fontId="86" fillId="0" borderId="24" xfId="0" applyFont="1" applyBorder="1" applyAlignment="1">
      <alignment vertical="center"/>
    </xf>
    <xf numFmtId="0" fontId="86" fillId="0" borderId="0" xfId="0" applyFont="1" applyBorder="1" applyAlignment="1">
      <alignment vertical="center"/>
    </xf>
    <xf numFmtId="0" fontId="86" fillId="0" borderId="25" xfId="0" applyFont="1" applyBorder="1" applyAlignment="1">
      <alignment vertical="center"/>
    </xf>
    <xf numFmtId="0" fontId="86" fillId="0" borderId="0" xfId="0" applyFont="1" applyAlignment="1">
      <alignment horizontal="left" vertical="center"/>
    </xf>
    <xf numFmtId="0" fontId="101" fillId="0" borderId="36" xfId="0" applyFont="1" applyBorder="1" applyAlignment="1" applyProtection="1">
      <alignment horizontal="center" vertical="center"/>
      <protection/>
    </xf>
    <xf numFmtId="49" fontId="101" fillId="0" borderId="36" xfId="0" applyNumberFormat="1" applyFont="1" applyBorder="1" applyAlignment="1" applyProtection="1">
      <alignment horizontal="left" vertical="center" wrapText="1"/>
      <protection/>
    </xf>
    <xf numFmtId="0" fontId="101" fillId="0" borderId="36" xfId="0" applyFont="1" applyBorder="1" applyAlignment="1" applyProtection="1">
      <alignment horizontal="left" vertical="center" wrapText="1"/>
      <protection/>
    </xf>
    <xf numFmtId="0" fontId="101" fillId="0" borderId="36" xfId="0" applyFont="1" applyBorder="1" applyAlignment="1" applyProtection="1">
      <alignment horizontal="center" vertical="center" wrapText="1"/>
      <protection/>
    </xf>
    <xf numFmtId="175" fontId="101" fillId="0" borderId="36" xfId="0" applyNumberFormat="1" applyFont="1" applyBorder="1" applyAlignment="1" applyProtection="1">
      <alignment vertical="center"/>
      <protection/>
    </xf>
    <xf numFmtId="4" fontId="101" fillId="23" borderId="36" xfId="0" applyNumberFormat="1" applyFont="1" applyFill="1" applyBorder="1" applyAlignment="1" applyProtection="1">
      <alignment vertical="center"/>
      <protection locked="0"/>
    </xf>
    <xf numFmtId="4" fontId="101" fillId="0" borderId="36" xfId="0" applyNumberFormat="1" applyFont="1" applyBorder="1" applyAlignment="1" applyProtection="1">
      <alignment vertical="center"/>
      <protection/>
    </xf>
    <xf numFmtId="0" fontId="101" fillId="0" borderId="13" xfId="0" applyFont="1" applyBorder="1" applyAlignment="1">
      <alignment vertical="center"/>
    </xf>
    <xf numFmtId="0" fontId="101" fillId="23" borderId="36" xfId="0" applyFont="1" applyFill="1" applyBorder="1" applyAlignment="1" applyProtection="1">
      <alignment horizontal="left" vertical="center"/>
      <protection locked="0"/>
    </xf>
    <xf numFmtId="0" fontId="101" fillId="0" borderId="0" xfId="0" applyFont="1" applyBorder="1" applyAlignment="1">
      <alignment horizontal="center" vertical="center"/>
    </xf>
    <xf numFmtId="0" fontId="102" fillId="0" borderId="0" xfId="0" applyFont="1" applyAlignment="1">
      <alignment vertical="center" wrapText="1"/>
    </xf>
    <xf numFmtId="0" fontId="14" fillId="0" borderId="0" xfId="0" applyFont="1" applyBorder="1" applyAlignment="1">
      <alignment horizontal="left" vertical="center" wrapText="1"/>
    </xf>
    <xf numFmtId="0" fontId="87" fillId="0" borderId="13" xfId="0" applyFont="1" applyBorder="1" applyAlignment="1">
      <alignment vertical="center"/>
    </xf>
    <xf numFmtId="0" fontId="87" fillId="0" borderId="0" xfId="0" applyFont="1" applyAlignment="1">
      <alignment horizontal="left" vertical="center"/>
    </xf>
    <xf numFmtId="0" fontId="87" fillId="0" borderId="0" xfId="0" applyFont="1" applyAlignment="1">
      <alignment horizontal="left" vertical="center" wrapText="1"/>
    </xf>
    <xf numFmtId="175" fontId="87" fillId="0" borderId="0" xfId="0" applyNumberFormat="1" applyFont="1" applyAlignment="1">
      <alignment vertical="center"/>
    </xf>
    <xf numFmtId="0" fontId="87" fillId="0" borderId="0" xfId="0" applyFont="1" applyAlignment="1" applyProtection="1">
      <alignment vertical="center"/>
      <protection locked="0"/>
    </xf>
    <xf numFmtId="0" fontId="87" fillId="0" borderId="24" xfId="0" applyFont="1" applyBorder="1" applyAlignment="1">
      <alignment vertical="center"/>
    </xf>
    <xf numFmtId="0" fontId="87" fillId="0" borderId="0" xfId="0" applyFont="1" applyBorder="1" applyAlignment="1">
      <alignment vertical="center"/>
    </xf>
    <xf numFmtId="0" fontId="87" fillId="0" borderId="25"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0" xfId="0" applyFont="1" applyAlignment="1">
      <alignment/>
    </xf>
    <xf numFmtId="0" fontId="86" fillId="0" borderId="0" xfId="0" applyFont="1" applyAlignment="1">
      <alignment horizontal="left" vertical="center"/>
    </xf>
    <xf numFmtId="0" fontId="86" fillId="0" borderId="0" xfId="0" applyFont="1" applyAlignment="1">
      <alignment horizontal="left" vertical="center" wrapText="1"/>
    </xf>
    <xf numFmtId="175" fontId="86" fillId="0" borderId="0" xfId="0" applyNumberFormat="1" applyFont="1" applyAlignment="1">
      <alignment vertical="center"/>
    </xf>
    <xf numFmtId="0" fontId="83" fillId="0" borderId="0" xfId="0" applyFont="1" applyAlignment="1">
      <alignment horizontal="left"/>
    </xf>
    <xf numFmtId="4" fontId="83" fillId="0" borderId="0" xfId="0" applyNumberFormat="1" applyFont="1" applyAlignment="1">
      <alignment/>
    </xf>
    <xf numFmtId="0" fontId="102" fillId="0" borderId="0" xfId="0" applyFont="1" applyBorder="1" applyAlignment="1">
      <alignment vertical="center" wrapText="1"/>
    </xf>
    <xf numFmtId="0" fontId="81" fillId="0" borderId="32" xfId="0" applyFont="1" applyBorder="1" applyAlignment="1">
      <alignment horizontal="center" vertical="center"/>
    </xf>
    <xf numFmtId="174" fontId="81" fillId="0" borderId="32" xfId="0" applyNumberFormat="1" applyFont="1" applyBorder="1" applyAlignment="1">
      <alignment vertical="center"/>
    </xf>
    <xf numFmtId="174" fontId="81" fillId="0" borderId="33" xfId="0" applyNumberFormat="1" applyFont="1" applyBorder="1" applyAlignment="1">
      <alignment vertical="center"/>
    </xf>
    <xf numFmtId="0" fontId="103" fillId="0" borderId="0" xfId="0" applyFont="1" applyAlignment="1">
      <alignment horizontal="left" vertical="top" wrapText="1"/>
    </xf>
    <xf numFmtId="0" fontId="4" fillId="0" borderId="0" xfId="0" applyFont="1" applyAlignment="1">
      <alignment/>
    </xf>
    <xf numFmtId="0" fontId="4" fillId="0" borderId="0" xfId="0" applyFont="1" applyAlignment="1">
      <alignment vertical="center"/>
    </xf>
    <xf numFmtId="0" fontId="81"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49" fontId="5" fillId="23"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9" fillId="0" borderId="16" xfId="0" applyNumberFormat="1" applyFont="1" applyBorder="1" applyAlignment="1">
      <alignment vertical="center"/>
    </xf>
    <xf numFmtId="0" fontId="4" fillId="0" borderId="16" xfId="0" applyFont="1" applyBorder="1" applyAlignment="1">
      <alignment vertical="center"/>
    </xf>
    <xf numFmtId="0" fontId="81" fillId="0" borderId="0" xfId="0" applyFont="1" applyBorder="1" applyAlignment="1">
      <alignment horizontal="right" vertical="center"/>
    </xf>
    <xf numFmtId="0" fontId="4" fillId="0" borderId="0" xfId="0" applyFont="1" applyBorder="1" applyAlignment="1">
      <alignment vertical="center"/>
    </xf>
    <xf numFmtId="172" fontId="81" fillId="0" borderId="0" xfId="0" applyNumberFormat="1" applyFont="1" applyBorder="1" applyAlignment="1">
      <alignment horizontal="center" vertical="center"/>
    </xf>
    <xf numFmtId="0" fontId="81" fillId="0" borderId="0" xfId="0" applyFont="1" applyBorder="1" applyAlignment="1">
      <alignment vertical="center"/>
    </xf>
    <xf numFmtId="4" fontId="103" fillId="0" borderId="0" xfId="0" applyNumberFormat="1" applyFont="1" applyBorder="1" applyAlignment="1">
      <alignmen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6"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0" borderId="0" xfId="0" applyFont="1" applyAlignment="1">
      <alignment vertical="center"/>
    </xf>
    <xf numFmtId="0" fontId="93" fillId="0" borderId="3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right" vertical="center"/>
    </xf>
    <xf numFmtId="4" fontId="95" fillId="0" borderId="0" xfId="0" applyNumberFormat="1" applyFont="1" applyAlignment="1">
      <alignment vertical="center"/>
    </xf>
    <xf numFmtId="0" fontId="95" fillId="0" borderId="0" xfId="0" applyFont="1" applyAlignment="1">
      <alignment vertical="center"/>
    </xf>
    <xf numFmtId="0" fontId="94" fillId="0" borderId="0" xfId="0" applyFont="1" applyAlignment="1">
      <alignment horizontal="left" vertical="center" wrapText="1"/>
    </xf>
    <xf numFmtId="4" fontId="92" fillId="0" borderId="0" xfId="0" applyNumberFormat="1" applyFont="1" applyAlignment="1">
      <alignment horizontal="right" vertical="center"/>
    </xf>
    <xf numFmtId="4" fontId="92" fillId="0" borderId="0" xfId="0" applyNumberFormat="1" applyFont="1" applyAlignment="1">
      <alignment vertical="center"/>
    </xf>
    <xf numFmtId="0" fontId="91"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1" fillId="0" borderId="0" xfId="0" applyFont="1" applyAlignment="1">
      <alignment horizontal="left" vertical="center" wrapText="1"/>
    </xf>
    <xf numFmtId="0" fontId="65" fillId="33" borderId="0" xfId="36" applyFill="1" applyAlignment="1">
      <alignment/>
    </xf>
    <xf numFmtId="0" fontId="104" fillId="0" borderId="0" xfId="36" applyFont="1" applyAlignment="1">
      <alignment horizontal="center" vertical="center"/>
    </xf>
    <xf numFmtId="0" fontId="105" fillId="33" borderId="0" xfId="0" applyFont="1" applyFill="1" applyAlignment="1">
      <alignment horizontal="left" vertical="center"/>
    </xf>
    <xf numFmtId="0" fontId="58" fillId="33" borderId="0" xfId="0" applyFont="1" applyFill="1" applyAlignment="1">
      <alignment vertical="center"/>
    </xf>
    <xf numFmtId="0" fontId="106" fillId="33" borderId="0" xfId="36" applyFont="1" applyFill="1" applyAlignment="1">
      <alignment vertical="center"/>
    </xf>
    <xf numFmtId="0" fontId="88" fillId="33" borderId="0" xfId="0" applyFont="1" applyFill="1" applyAlignment="1" applyProtection="1">
      <alignment horizontal="left" vertical="center"/>
      <protection/>
    </xf>
    <xf numFmtId="0" fontId="58" fillId="33" borderId="0" xfId="0" applyFont="1" applyFill="1" applyAlignment="1" applyProtection="1">
      <alignment vertical="center"/>
      <protection/>
    </xf>
    <xf numFmtId="0" fontId="105" fillId="33" borderId="0" xfId="0" applyFont="1" applyFill="1" applyAlignment="1" applyProtection="1">
      <alignment horizontal="left" vertical="center"/>
      <protection/>
    </xf>
    <xf numFmtId="0" fontId="106" fillId="33" borderId="0" xfId="36" applyFont="1" applyFill="1" applyAlignment="1" applyProtection="1">
      <alignment vertical="center"/>
      <protection/>
    </xf>
    <xf numFmtId="0" fontId="106" fillId="33" borderId="0" xfId="36" applyFont="1" applyFill="1" applyAlignment="1">
      <alignment vertical="center"/>
    </xf>
    <xf numFmtId="0" fontId="58" fillId="33" borderId="0" xfId="0" applyFont="1" applyFill="1" applyAlignment="1" applyProtection="1">
      <alignment vertical="center"/>
      <protection locked="0"/>
    </xf>
    <xf numFmtId="0" fontId="4" fillId="0" borderId="0" xfId="47" applyAlignment="1">
      <alignment vertical="top"/>
      <protection locked="0"/>
    </xf>
    <xf numFmtId="0" fontId="4" fillId="0" borderId="37" xfId="47" applyFont="1" applyBorder="1" applyAlignment="1">
      <alignment vertical="center" wrapText="1"/>
      <protection locked="0"/>
    </xf>
    <xf numFmtId="0" fontId="4" fillId="0" borderId="38" xfId="47" applyFont="1" applyBorder="1" applyAlignment="1">
      <alignment vertical="center" wrapText="1"/>
      <protection locked="0"/>
    </xf>
    <xf numFmtId="0" fontId="4" fillId="0" borderId="39" xfId="47" applyFont="1" applyBorder="1" applyAlignment="1">
      <alignment vertical="center" wrapText="1"/>
      <protection locked="0"/>
    </xf>
    <xf numFmtId="0" fontId="4" fillId="0" borderId="40" xfId="47" applyFont="1" applyBorder="1" applyAlignment="1">
      <alignment horizontal="center" vertical="center" wrapText="1"/>
      <protection locked="0"/>
    </xf>
    <xf numFmtId="0" fontId="8" fillId="0" borderId="0" xfId="47" applyFont="1" applyBorder="1" applyAlignment="1">
      <alignment horizontal="center" vertical="center" wrapText="1"/>
      <protection locked="0"/>
    </xf>
    <xf numFmtId="0" fontId="4" fillId="0" borderId="41"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40" xfId="47" applyFont="1" applyBorder="1" applyAlignment="1">
      <alignment vertical="center" wrapText="1"/>
      <protection locked="0"/>
    </xf>
    <xf numFmtId="0" fontId="12" fillId="0" borderId="42" xfId="47" applyFont="1" applyBorder="1" applyAlignment="1">
      <alignment horizontal="left" wrapText="1"/>
      <protection locked="0"/>
    </xf>
    <xf numFmtId="0" fontId="4" fillId="0" borderId="41" xfId="47" applyFont="1" applyBorder="1" applyAlignment="1">
      <alignment vertical="center" wrapText="1"/>
      <protection locked="0"/>
    </xf>
    <xf numFmtId="0" fontId="12"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40" xfId="47" applyFont="1" applyBorder="1" applyAlignment="1">
      <alignment vertical="center" wrapText="1"/>
      <protection locked="0"/>
    </xf>
    <xf numFmtId="0" fontId="5" fillId="0" borderId="0" xfId="47" applyFont="1" applyBorder="1" applyAlignment="1">
      <alignment horizontal="lef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horizontal="left" vertical="center" wrapText="1"/>
      <protection locked="0"/>
    </xf>
    <xf numFmtId="49" fontId="5" fillId="0" borderId="0" xfId="47" applyNumberFormat="1" applyFont="1" applyBorder="1" applyAlignment="1">
      <alignment vertical="center" wrapText="1"/>
      <protection locked="0"/>
    </xf>
    <xf numFmtId="0" fontId="4" fillId="0" borderId="43" xfId="47" applyFont="1" applyBorder="1" applyAlignment="1">
      <alignment vertical="center" wrapText="1"/>
      <protection locked="0"/>
    </xf>
    <xf numFmtId="0" fontId="58" fillId="0" borderId="42" xfId="47" applyFont="1" applyBorder="1" applyAlignment="1">
      <alignment vertical="center" wrapText="1"/>
      <protection locked="0"/>
    </xf>
    <xf numFmtId="0" fontId="4" fillId="0" borderId="44"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37" xfId="47" applyFont="1" applyBorder="1" applyAlignment="1">
      <alignment horizontal="left" vertical="center"/>
      <protection locked="0"/>
    </xf>
    <xf numFmtId="0" fontId="4" fillId="0" borderId="38" xfId="47" applyFont="1" applyBorder="1" applyAlignment="1">
      <alignment horizontal="left" vertical="center"/>
      <protection locked="0"/>
    </xf>
    <xf numFmtId="0" fontId="4" fillId="0" borderId="39" xfId="47" applyFont="1" applyBorder="1" applyAlignment="1">
      <alignment horizontal="left" vertical="center"/>
      <protection locked="0"/>
    </xf>
    <xf numFmtId="0" fontId="4" fillId="0" borderId="40" xfId="47" applyFont="1" applyBorder="1" applyAlignment="1">
      <alignment horizontal="left" vertical="center"/>
      <protection locked="0"/>
    </xf>
    <xf numFmtId="0" fontId="8" fillId="0" borderId="0" xfId="47" applyFont="1" applyBorder="1" applyAlignment="1">
      <alignment horizontal="center" vertical="center"/>
      <protection locked="0"/>
    </xf>
    <xf numFmtId="0" fontId="4" fillId="0" borderId="41" xfId="47" applyFont="1" applyBorder="1" applyAlignment="1">
      <alignment horizontal="left" vertical="center"/>
      <protection locked="0"/>
    </xf>
    <xf numFmtId="0" fontId="12"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2" fillId="0" borderId="42" xfId="47" applyFont="1" applyBorder="1" applyAlignment="1">
      <alignment horizontal="left" vertical="center"/>
      <protection locked="0"/>
    </xf>
    <xf numFmtId="0" fontId="12" fillId="0" borderId="42" xfId="47" applyFont="1" applyBorder="1" applyAlignment="1">
      <alignment horizontal="center" vertical="center"/>
      <protection locked="0"/>
    </xf>
    <xf numFmtId="0" fontId="7" fillId="0" borderId="42" xfId="47" applyFont="1" applyBorder="1" applyAlignment="1">
      <alignment horizontal="left" vertical="center"/>
      <protection locked="0"/>
    </xf>
    <xf numFmtId="0" fontId="10"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40"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43" xfId="47" applyFont="1" applyBorder="1" applyAlignment="1">
      <alignment horizontal="left" vertical="center"/>
      <protection locked="0"/>
    </xf>
    <xf numFmtId="0" fontId="58" fillId="0" borderId="42" xfId="47" applyFont="1" applyBorder="1" applyAlignment="1">
      <alignment horizontal="left" vertical="center"/>
      <protection locked="0"/>
    </xf>
    <xf numFmtId="0" fontId="4" fillId="0" borderId="44" xfId="47" applyFont="1" applyBorder="1" applyAlignment="1">
      <alignment horizontal="left" vertical="center"/>
      <protection locked="0"/>
    </xf>
    <xf numFmtId="0" fontId="4" fillId="0" borderId="0" xfId="47" applyFont="1" applyBorder="1" applyAlignment="1">
      <alignment horizontal="left" vertical="center"/>
      <protection locked="0"/>
    </xf>
    <xf numFmtId="0" fontId="58"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42"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37" xfId="47" applyFont="1" applyBorder="1" applyAlignment="1">
      <alignment horizontal="left" vertical="center" wrapText="1"/>
      <protection locked="0"/>
    </xf>
    <xf numFmtId="0" fontId="4" fillId="0" borderId="38" xfId="47" applyFont="1" applyBorder="1" applyAlignment="1">
      <alignment horizontal="left" vertical="center" wrapText="1"/>
      <protection locked="0"/>
    </xf>
    <xf numFmtId="0" fontId="4" fillId="0" borderId="39"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7" fillId="0" borderId="40" xfId="47" applyFont="1" applyBorder="1" applyAlignment="1">
      <alignment horizontal="left" vertical="center" wrapText="1"/>
      <protection locked="0"/>
    </xf>
    <xf numFmtId="0" fontId="7" fillId="0" borderId="41" xfId="47" applyFont="1" applyBorder="1" applyAlignment="1">
      <alignment horizontal="left" vertical="center" wrapText="1"/>
      <protection locked="0"/>
    </xf>
    <xf numFmtId="0" fontId="5" fillId="0" borderId="40" xfId="47" applyFont="1" applyBorder="1" applyAlignment="1">
      <alignment horizontal="left" vertical="center" wrapText="1"/>
      <protection locked="0"/>
    </xf>
    <xf numFmtId="0" fontId="5" fillId="0" borderId="41" xfId="47" applyFont="1" applyBorder="1" applyAlignment="1">
      <alignment horizontal="left" vertical="center" wrapText="1"/>
      <protection locked="0"/>
    </xf>
    <xf numFmtId="0" fontId="5" fillId="0" borderId="41" xfId="47" applyFont="1" applyBorder="1" applyAlignment="1">
      <alignment horizontal="left" vertical="center"/>
      <protection locked="0"/>
    </xf>
    <xf numFmtId="0" fontId="5" fillId="0" borderId="43" xfId="47" applyFont="1" applyBorder="1" applyAlignment="1">
      <alignment horizontal="left" vertical="center" wrapText="1"/>
      <protection locked="0"/>
    </xf>
    <xf numFmtId="0" fontId="5" fillId="0" borderId="42" xfId="47" applyFont="1" applyBorder="1" applyAlignment="1">
      <alignment horizontal="left" vertical="center" wrapText="1"/>
      <protection locked="0"/>
    </xf>
    <xf numFmtId="0" fontId="5" fillId="0" borderId="44"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43" xfId="47" applyFont="1" applyBorder="1" applyAlignment="1">
      <alignment horizontal="left" vertical="center"/>
      <protection locked="0"/>
    </xf>
    <xf numFmtId="0" fontId="5" fillId="0" borderId="44" xfId="47" applyFont="1" applyBorder="1" applyAlignment="1">
      <alignment horizontal="left" vertical="center"/>
      <protection locked="0"/>
    </xf>
    <xf numFmtId="0" fontId="7" fillId="0" borderId="0" xfId="47" applyFont="1" applyAlignment="1">
      <alignment vertical="center"/>
      <protection locked="0"/>
    </xf>
    <xf numFmtId="0" fontId="12" fillId="0" borderId="0" xfId="47" applyFont="1" applyBorder="1" applyAlignment="1">
      <alignment vertical="center"/>
      <protection locked="0"/>
    </xf>
    <xf numFmtId="0" fontId="7" fillId="0" borderId="42" xfId="47" applyFont="1" applyBorder="1" applyAlignment="1">
      <alignment vertical="center"/>
      <protection locked="0"/>
    </xf>
    <xf numFmtId="0" fontId="12" fillId="0" borderId="42"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42" xfId="47" applyBorder="1" applyAlignment="1">
      <alignment vertical="top"/>
      <protection locked="0"/>
    </xf>
    <xf numFmtId="0" fontId="5" fillId="0" borderId="38" xfId="47" applyFont="1" applyBorder="1" applyAlignment="1">
      <alignment horizontal="left" vertical="center" wrapText="1"/>
      <protection locked="0"/>
    </xf>
    <xf numFmtId="0" fontId="5" fillId="0" borderId="38" xfId="47" applyFont="1" applyBorder="1" applyAlignment="1">
      <alignment horizontal="left" vertical="center"/>
      <protection locked="0"/>
    </xf>
    <xf numFmtId="0" fontId="5" fillId="0" borderId="38" xfId="47" applyFont="1" applyBorder="1" applyAlignment="1">
      <alignment horizontal="center" vertical="center"/>
      <protection locked="0"/>
    </xf>
    <xf numFmtId="0" fontId="12" fillId="0" borderId="42" xfId="47" applyFont="1" applyBorder="1" applyAlignment="1">
      <alignment horizontal="left"/>
      <protection locked="0"/>
    </xf>
    <xf numFmtId="0" fontId="7" fillId="0" borderId="42" xfId="47" applyFont="1" applyBorder="1" applyAlignment="1">
      <alignment/>
      <protection locked="0"/>
    </xf>
    <xf numFmtId="0" fontId="12" fillId="0" borderId="42" xfId="47" applyFont="1" applyBorder="1" applyAlignment="1">
      <alignment horizontal="left"/>
      <protection locked="0"/>
    </xf>
    <xf numFmtId="0" fontId="5" fillId="0" borderId="0" xfId="47" applyFont="1" applyBorder="1" applyAlignment="1">
      <alignment horizontal="left" vertical="center"/>
      <protection locked="0"/>
    </xf>
    <xf numFmtId="0" fontId="4" fillId="0" borderId="40" xfId="47" applyFont="1" applyBorder="1" applyAlignment="1">
      <alignment vertical="top"/>
      <protection locked="0"/>
    </xf>
    <xf numFmtId="0" fontId="5" fillId="0" borderId="0" xfId="47" applyFont="1" applyBorder="1" applyAlignment="1">
      <alignment horizontal="left" vertical="top"/>
      <protection locked="0"/>
    </xf>
    <xf numFmtId="0" fontId="4" fillId="0" borderId="41"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43" xfId="47" applyFont="1" applyBorder="1" applyAlignment="1">
      <alignment vertical="top"/>
      <protection locked="0"/>
    </xf>
    <xf numFmtId="0" fontId="4" fillId="0" borderId="42" xfId="47" applyFont="1" applyBorder="1" applyAlignment="1">
      <alignment vertical="top"/>
      <protection locked="0"/>
    </xf>
    <xf numFmtId="0" fontId="4" fillId="0" borderId="44" xfId="47" applyFont="1" applyBorder="1" applyAlignment="1">
      <alignment vertical="top"/>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DB050.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2B70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2F19F.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0B237.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A7D8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951B1.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52" width="21.7109375" style="0" hidden="1" customWidth="1"/>
    <col min="53" max="53" width="19.140625" style="0" hidden="1" customWidth="1"/>
    <col min="54" max="54" width="25.00390625" style="0" hidden="1" customWidth="1"/>
    <col min="55" max="56" width="19.140625" style="0" hidden="1" customWidth="1"/>
    <col min="57" max="57" width="66.421875" style="0" customWidth="1"/>
    <col min="58" max="70" width="9.28125" style="0" customWidth="1"/>
    <col min="71" max="91" width="0" style="0" hidden="1" customWidth="1"/>
  </cols>
  <sheetData>
    <row r="1" spans="1:74" ht="21" customHeight="1">
      <c r="A1" s="278" t="s">
        <v>0</v>
      </c>
      <c r="B1" s="279"/>
      <c r="C1" s="279"/>
      <c r="D1" s="280" t="s">
        <v>1</v>
      </c>
      <c r="E1" s="279"/>
      <c r="F1" s="279"/>
      <c r="G1" s="279"/>
      <c r="H1" s="279"/>
      <c r="I1" s="279"/>
      <c r="J1" s="279"/>
      <c r="K1" s="281" t="s">
        <v>894</v>
      </c>
      <c r="L1" s="281"/>
      <c r="M1" s="281"/>
      <c r="N1" s="281"/>
      <c r="O1" s="281"/>
      <c r="P1" s="281"/>
      <c r="Q1" s="281"/>
      <c r="R1" s="281"/>
      <c r="S1" s="281"/>
      <c r="T1" s="279"/>
      <c r="U1" s="279"/>
      <c r="V1" s="279"/>
      <c r="W1" s="281" t="s">
        <v>895</v>
      </c>
      <c r="X1" s="281"/>
      <c r="Y1" s="281"/>
      <c r="Z1" s="281"/>
      <c r="AA1" s="281"/>
      <c r="AB1" s="281"/>
      <c r="AC1" s="281"/>
      <c r="AD1" s="281"/>
      <c r="AE1" s="281"/>
      <c r="AF1" s="281"/>
      <c r="AG1" s="281"/>
      <c r="AH1" s="281"/>
      <c r="AI1" s="273"/>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75" customHeight="1">
      <c r="AR2" s="234"/>
      <c r="AS2" s="234"/>
      <c r="AT2" s="234"/>
      <c r="AU2" s="234"/>
      <c r="AV2" s="234"/>
      <c r="AW2" s="234"/>
      <c r="AX2" s="234"/>
      <c r="AY2" s="234"/>
      <c r="AZ2" s="234"/>
      <c r="BA2" s="234"/>
      <c r="BB2" s="234"/>
      <c r="BC2" s="234"/>
      <c r="BD2" s="234"/>
      <c r="BE2" s="234"/>
      <c r="BS2" s="17" t="s">
        <v>6</v>
      </c>
      <c r="BT2" s="17" t="s">
        <v>7</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7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25" customHeight="1">
      <c r="B5" s="21"/>
      <c r="C5" s="22"/>
      <c r="D5" s="27" t="s">
        <v>13</v>
      </c>
      <c r="E5" s="22"/>
      <c r="F5" s="22"/>
      <c r="G5" s="22"/>
      <c r="H5" s="22"/>
      <c r="I5" s="22"/>
      <c r="J5" s="22"/>
      <c r="K5" s="237" t="s">
        <v>14</v>
      </c>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2"/>
      <c r="AQ5" s="24"/>
      <c r="BE5" s="233" t="s">
        <v>15</v>
      </c>
      <c r="BS5" s="17" t="s">
        <v>6</v>
      </c>
    </row>
    <row r="6" spans="2:71" ht="36.75" customHeight="1">
      <c r="B6" s="21"/>
      <c r="C6" s="22"/>
      <c r="D6" s="29" t="s">
        <v>16</v>
      </c>
      <c r="E6" s="22"/>
      <c r="F6" s="22"/>
      <c r="G6" s="22"/>
      <c r="H6" s="22"/>
      <c r="I6" s="22"/>
      <c r="J6" s="22"/>
      <c r="K6" s="239" t="s">
        <v>17</v>
      </c>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2"/>
      <c r="AQ6" s="24"/>
      <c r="BE6" s="234"/>
      <c r="BS6" s="17" t="s">
        <v>18</v>
      </c>
    </row>
    <row r="7" spans="2:71" ht="14.2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22</v>
      </c>
      <c r="AO7" s="22"/>
      <c r="AP7" s="22"/>
      <c r="AQ7" s="24"/>
      <c r="BE7" s="234"/>
      <c r="BS7" s="17" t="s">
        <v>23</v>
      </c>
    </row>
    <row r="8" spans="2:71" ht="14.25" customHeight="1">
      <c r="B8" s="21"/>
      <c r="C8" s="22"/>
      <c r="D8" s="30" t="s">
        <v>24</v>
      </c>
      <c r="E8" s="22"/>
      <c r="F8" s="22"/>
      <c r="G8" s="22"/>
      <c r="H8" s="22"/>
      <c r="I8" s="22"/>
      <c r="J8" s="22"/>
      <c r="K8" s="28" t="s">
        <v>25</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26</v>
      </c>
      <c r="AL8" s="22"/>
      <c r="AM8" s="22"/>
      <c r="AN8" s="31" t="s">
        <v>27</v>
      </c>
      <c r="AO8" s="22"/>
      <c r="AP8" s="22"/>
      <c r="AQ8" s="24"/>
      <c r="BE8" s="234"/>
      <c r="BS8" s="17" t="s">
        <v>28</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34"/>
      <c r="BS9" s="17" t="s">
        <v>29</v>
      </c>
    </row>
    <row r="10" spans="2:71" ht="14.25" customHeight="1">
      <c r="B10" s="21"/>
      <c r="C10" s="22"/>
      <c r="D10" s="30"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31</v>
      </c>
      <c r="AL10" s="22"/>
      <c r="AM10" s="22"/>
      <c r="AN10" s="28" t="s">
        <v>22</v>
      </c>
      <c r="AO10" s="22"/>
      <c r="AP10" s="22"/>
      <c r="AQ10" s="24"/>
      <c r="BE10" s="234"/>
      <c r="BS10" s="17" t="s">
        <v>18</v>
      </c>
    </row>
    <row r="11" spans="2:71" ht="18" customHeight="1">
      <c r="B11" s="21"/>
      <c r="C11" s="22"/>
      <c r="D11" s="22"/>
      <c r="E11" s="28" t="s">
        <v>25</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32</v>
      </c>
      <c r="AL11" s="22"/>
      <c r="AM11" s="22"/>
      <c r="AN11" s="28" t="s">
        <v>22</v>
      </c>
      <c r="AO11" s="22"/>
      <c r="AP11" s="22"/>
      <c r="AQ11" s="24"/>
      <c r="BE11" s="234"/>
      <c r="BS11" s="17" t="s">
        <v>18</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34"/>
      <c r="BS12" s="17" t="s">
        <v>18</v>
      </c>
    </row>
    <row r="13" spans="2:71" ht="14.25" customHeight="1">
      <c r="B13" s="21"/>
      <c r="C13" s="22"/>
      <c r="D13" s="30"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31</v>
      </c>
      <c r="AL13" s="22"/>
      <c r="AM13" s="22"/>
      <c r="AN13" s="32" t="s">
        <v>34</v>
      </c>
      <c r="AO13" s="22"/>
      <c r="AP13" s="22"/>
      <c r="AQ13" s="24"/>
      <c r="BE13" s="234"/>
      <c r="BS13" s="17" t="s">
        <v>18</v>
      </c>
    </row>
    <row r="14" spans="2:71" ht="15">
      <c r="B14" s="21"/>
      <c r="C14" s="22"/>
      <c r="D14" s="22"/>
      <c r="E14" s="240" t="s">
        <v>34</v>
      </c>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30" t="s">
        <v>32</v>
      </c>
      <c r="AL14" s="22"/>
      <c r="AM14" s="22"/>
      <c r="AN14" s="32" t="s">
        <v>34</v>
      </c>
      <c r="AO14" s="22"/>
      <c r="AP14" s="22"/>
      <c r="AQ14" s="24"/>
      <c r="BE14" s="234"/>
      <c r="BS14" s="17" t="s">
        <v>18</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34"/>
      <c r="BS15" s="17" t="s">
        <v>4</v>
      </c>
    </row>
    <row r="16" spans="2:71" ht="14.25" customHeight="1">
      <c r="B16" s="21"/>
      <c r="C16" s="22"/>
      <c r="D16" s="30"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31</v>
      </c>
      <c r="AL16" s="22"/>
      <c r="AM16" s="22"/>
      <c r="AN16" s="28" t="s">
        <v>22</v>
      </c>
      <c r="AO16" s="22"/>
      <c r="AP16" s="22"/>
      <c r="AQ16" s="24"/>
      <c r="BE16" s="234"/>
      <c r="BS16" s="17" t="s">
        <v>4</v>
      </c>
    </row>
    <row r="17" spans="2:71" ht="18" customHeight="1">
      <c r="B17" s="21"/>
      <c r="C17" s="22"/>
      <c r="D17" s="22"/>
      <c r="E17" s="28" t="s">
        <v>25</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32</v>
      </c>
      <c r="AL17" s="22"/>
      <c r="AM17" s="22"/>
      <c r="AN17" s="28" t="s">
        <v>22</v>
      </c>
      <c r="AO17" s="22"/>
      <c r="AP17" s="22"/>
      <c r="AQ17" s="24"/>
      <c r="BE17" s="234"/>
      <c r="BS17" s="17" t="s">
        <v>36</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34"/>
      <c r="BS18" s="17" t="s">
        <v>6</v>
      </c>
    </row>
    <row r="19" spans="2:71" ht="14.25" customHeight="1">
      <c r="B19" s="21"/>
      <c r="C19" s="22"/>
      <c r="D19" s="30"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34"/>
      <c r="BS19" s="17" t="s">
        <v>6</v>
      </c>
    </row>
    <row r="20" spans="2:71" ht="48.75" customHeight="1">
      <c r="B20" s="21"/>
      <c r="C20" s="22"/>
      <c r="D20" s="22"/>
      <c r="E20" s="241" t="s">
        <v>38</v>
      </c>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2"/>
      <c r="AP20" s="22"/>
      <c r="AQ20" s="24"/>
      <c r="BE20" s="234"/>
      <c r="BS20" s="17" t="s">
        <v>4</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34"/>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34"/>
    </row>
    <row r="23" spans="2:57" s="1" customFormat="1" ht="25.5" customHeight="1">
      <c r="B23" s="34"/>
      <c r="C23" s="35"/>
      <c r="D23" s="36" t="s">
        <v>39</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42">
        <f>ROUND(AG51,2)</f>
        <v>0</v>
      </c>
      <c r="AL23" s="243"/>
      <c r="AM23" s="243"/>
      <c r="AN23" s="243"/>
      <c r="AO23" s="243"/>
      <c r="AP23" s="35"/>
      <c r="AQ23" s="38"/>
      <c r="BE23" s="235"/>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35"/>
    </row>
    <row r="25" spans="2:57" s="1" customFormat="1" ht="13.5">
      <c r="B25" s="34"/>
      <c r="C25" s="35"/>
      <c r="D25" s="35"/>
      <c r="E25" s="35"/>
      <c r="F25" s="35"/>
      <c r="G25" s="35"/>
      <c r="H25" s="35"/>
      <c r="I25" s="35"/>
      <c r="J25" s="35"/>
      <c r="K25" s="35"/>
      <c r="L25" s="244" t="s">
        <v>40</v>
      </c>
      <c r="M25" s="245"/>
      <c r="N25" s="245"/>
      <c r="O25" s="245"/>
      <c r="P25" s="35"/>
      <c r="Q25" s="35"/>
      <c r="R25" s="35"/>
      <c r="S25" s="35"/>
      <c r="T25" s="35"/>
      <c r="U25" s="35"/>
      <c r="V25" s="35"/>
      <c r="W25" s="244" t="s">
        <v>41</v>
      </c>
      <c r="X25" s="245"/>
      <c r="Y25" s="245"/>
      <c r="Z25" s="245"/>
      <c r="AA25" s="245"/>
      <c r="AB25" s="245"/>
      <c r="AC25" s="245"/>
      <c r="AD25" s="245"/>
      <c r="AE25" s="245"/>
      <c r="AF25" s="35"/>
      <c r="AG25" s="35"/>
      <c r="AH25" s="35"/>
      <c r="AI25" s="35"/>
      <c r="AJ25" s="35"/>
      <c r="AK25" s="244" t="s">
        <v>42</v>
      </c>
      <c r="AL25" s="245"/>
      <c r="AM25" s="245"/>
      <c r="AN25" s="245"/>
      <c r="AO25" s="245"/>
      <c r="AP25" s="35"/>
      <c r="AQ25" s="38"/>
      <c r="BE25" s="235"/>
    </row>
    <row r="26" spans="2:57" s="2" customFormat="1" ht="14.25" customHeight="1">
      <c r="B26" s="40"/>
      <c r="C26" s="41"/>
      <c r="D26" s="42" t="s">
        <v>43</v>
      </c>
      <c r="E26" s="41"/>
      <c r="F26" s="42" t="s">
        <v>44</v>
      </c>
      <c r="G26" s="41"/>
      <c r="H26" s="41"/>
      <c r="I26" s="41"/>
      <c r="J26" s="41"/>
      <c r="K26" s="41"/>
      <c r="L26" s="246">
        <v>0.21</v>
      </c>
      <c r="M26" s="247"/>
      <c r="N26" s="247"/>
      <c r="O26" s="247"/>
      <c r="P26" s="41"/>
      <c r="Q26" s="41"/>
      <c r="R26" s="41"/>
      <c r="S26" s="41"/>
      <c r="T26" s="41"/>
      <c r="U26" s="41"/>
      <c r="V26" s="41"/>
      <c r="W26" s="248">
        <f>ROUND(AZ51,2)</f>
        <v>0</v>
      </c>
      <c r="X26" s="247"/>
      <c r="Y26" s="247"/>
      <c r="Z26" s="247"/>
      <c r="AA26" s="247"/>
      <c r="AB26" s="247"/>
      <c r="AC26" s="247"/>
      <c r="AD26" s="247"/>
      <c r="AE26" s="247"/>
      <c r="AF26" s="41"/>
      <c r="AG26" s="41"/>
      <c r="AH26" s="41"/>
      <c r="AI26" s="41"/>
      <c r="AJ26" s="41"/>
      <c r="AK26" s="248">
        <f>ROUND(AV51,2)</f>
        <v>0</v>
      </c>
      <c r="AL26" s="247"/>
      <c r="AM26" s="247"/>
      <c r="AN26" s="247"/>
      <c r="AO26" s="247"/>
      <c r="AP26" s="41"/>
      <c r="AQ26" s="43"/>
      <c r="BE26" s="236"/>
    </row>
    <row r="27" spans="2:57" s="2" customFormat="1" ht="14.25" customHeight="1">
      <c r="B27" s="40"/>
      <c r="C27" s="41"/>
      <c r="D27" s="41"/>
      <c r="E27" s="41"/>
      <c r="F27" s="42" t="s">
        <v>45</v>
      </c>
      <c r="G27" s="41"/>
      <c r="H27" s="41"/>
      <c r="I27" s="41"/>
      <c r="J27" s="41"/>
      <c r="K27" s="41"/>
      <c r="L27" s="246">
        <v>0.15</v>
      </c>
      <c r="M27" s="247"/>
      <c r="N27" s="247"/>
      <c r="O27" s="247"/>
      <c r="P27" s="41"/>
      <c r="Q27" s="41"/>
      <c r="R27" s="41"/>
      <c r="S27" s="41"/>
      <c r="T27" s="41"/>
      <c r="U27" s="41"/>
      <c r="V27" s="41"/>
      <c r="W27" s="248">
        <f>ROUND(BA51,2)</f>
        <v>0</v>
      </c>
      <c r="X27" s="247"/>
      <c r="Y27" s="247"/>
      <c r="Z27" s="247"/>
      <c r="AA27" s="247"/>
      <c r="AB27" s="247"/>
      <c r="AC27" s="247"/>
      <c r="AD27" s="247"/>
      <c r="AE27" s="247"/>
      <c r="AF27" s="41"/>
      <c r="AG27" s="41"/>
      <c r="AH27" s="41"/>
      <c r="AI27" s="41"/>
      <c r="AJ27" s="41"/>
      <c r="AK27" s="248">
        <f>ROUND(AW51,2)</f>
        <v>0</v>
      </c>
      <c r="AL27" s="247"/>
      <c r="AM27" s="247"/>
      <c r="AN27" s="247"/>
      <c r="AO27" s="247"/>
      <c r="AP27" s="41"/>
      <c r="AQ27" s="43"/>
      <c r="BE27" s="236"/>
    </row>
    <row r="28" spans="2:57" s="2" customFormat="1" ht="14.25" customHeight="1" hidden="1">
      <c r="B28" s="40"/>
      <c r="C28" s="41"/>
      <c r="D28" s="41"/>
      <c r="E28" s="41"/>
      <c r="F28" s="42" t="s">
        <v>46</v>
      </c>
      <c r="G28" s="41"/>
      <c r="H28" s="41"/>
      <c r="I28" s="41"/>
      <c r="J28" s="41"/>
      <c r="K28" s="41"/>
      <c r="L28" s="246">
        <v>0.21</v>
      </c>
      <c r="M28" s="247"/>
      <c r="N28" s="247"/>
      <c r="O28" s="247"/>
      <c r="P28" s="41"/>
      <c r="Q28" s="41"/>
      <c r="R28" s="41"/>
      <c r="S28" s="41"/>
      <c r="T28" s="41"/>
      <c r="U28" s="41"/>
      <c r="V28" s="41"/>
      <c r="W28" s="248">
        <f>ROUND(BB51,2)</f>
        <v>0</v>
      </c>
      <c r="X28" s="247"/>
      <c r="Y28" s="247"/>
      <c r="Z28" s="247"/>
      <c r="AA28" s="247"/>
      <c r="AB28" s="247"/>
      <c r="AC28" s="247"/>
      <c r="AD28" s="247"/>
      <c r="AE28" s="247"/>
      <c r="AF28" s="41"/>
      <c r="AG28" s="41"/>
      <c r="AH28" s="41"/>
      <c r="AI28" s="41"/>
      <c r="AJ28" s="41"/>
      <c r="AK28" s="248">
        <v>0</v>
      </c>
      <c r="AL28" s="247"/>
      <c r="AM28" s="247"/>
      <c r="AN28" s="247"/>
      <c r="AO28" s="247"/>
      <c r="AP28" s="41"/>
      <c r="AQ28" s="43"/>
      <c r="BE28" s="236"/>
    </row>
    <row r="29" spans="2:57" s="2" customFormat="1" ht="14.25" customHeight="1" hidden="1">
      <c r="B29" s="40"/>
      <c r="C29" s="41"/>
      <c r="D29" s="41"/>
      <c r="E29" s="41"/>
      <c r="F29" s="42" t="s">
        <v>47</v>
      </c>
      <c r="G29" s="41"/>
      <c r="H29" s="41"/>
      <c r="I29" s="41"/>
      <c r="J29" s="41"/>
      <c r="K29" s="41"/>
      <c r="L29" s="246">
        <v>0.15</v>
      </c>
      <c r="M29" s="247"/>
      <c r="N29" s="247"/>
      <c r="O29" s="247"/>
      <c r="P29" s="41"/>
      <c r="Q29" s="41"/>
      <c r="R29" s="41"/>
      <c r="S29" s="41"/>
      <c r="T29" s="41"/>
      <c r="U29" s="41"/>
      <c r="V29" s="41"/>
      <c r="W29" s="248">
        <f>ROUND(BC51,2)</f>
        <v>0</v>
      </c>
      <c r="X29" s="247"/>
      <c r="Y29" s="247"/>
      <c r="Z29" s="247"/>
      <c r="AA29" s="247"/>
      <c r="AB29" s="247"/>
      <c r="AC29" s="247"/>
      <c r="AD29" s="247"/>
      <c r="AE29" s="247"/>
      <c r="AF29" s="41"/>
      <c r="AG29" s="41"/>
      <c r="AH29" s="41"/>
      <c r="AI29" s="41"/>
      <c r="AJ29" s="41"/>
      <c r="AK29" s="248">
        <v>0</v>
      </c>
      <c r="AL29" s="247"/>
      <c r="AM29" s="247"/>
      <c r="AN29" s="247"/>
      <c r="AO29" s="247"/>
      <c r="AP29" s="41"/>
      <c r="AQ29" s="43"/>
      <c r="BE29" s="236"/>
    </row>
    <row r="30" spans="2:57" s="2" customFormat="1" ht="14.25" customHeight="1" hidden="1">
      <c r="B30" s="40"/>
      <c r="C30" s="41"/>
      <c r="D30" s="41"/>
      <c r="E30" s="41"/>
      <c r="F30" s="42" t="s">
        <v>48</v>
      </c>
      <c r="G30" s="41"/>
      <c r="H30" s="41"/>
      <c r="I30" s="41"/>
      <c r="J30" s="41"/>
      <c r="K30" s="41"/>
      <c r="L30" s="246">
        <v>0</v>
      </c>
      <c r="M30" s="247"/>
      <c r="N30" s="247"/>
      <c r="O30" s="247"/>
      <c r="P30" s="41"/>
      <c r="Q30" s="41"/>
      <c r="R30" s="41"/>
      <c r="S30" s="41"/>
      <c r="T30" s="41"/>
      <c r="U30" s="41"/>
      <c r="V30" s="41"/>
      <c r="W30" s="248">
        <f>ROUND(BD51,2)</f>
        <v>0</v>
      </c>
      <c r="X30" s="247"/>
      <c r="Y30" s="247"/>
      <c r="Z30" s="247"/>
      <c r="AA30" s="247"/>
      <c r="AB30" s="247"/>
      <c r="AC30" s="247"/>
      <c r="AD30" s="247"/>
      <c r="AE30" s="247"/>
      <c r="AF30" s="41"/>
      <c r="AG30" s="41"/>
      <c r="AH30" s="41"/>
      <c r="AI30" s="41"/>
      <c r="AJ30" s="41"/>
      <c r="AK30" s="248">
        <v>0</v>
      </c>
      <c r="AL30" s="247"/>
      <c r="AM30" s="247"/>
      <c r="AN30" s="247"/>
      <c r="AO30" s="247"/>
      <c r="AP30" s="41"/>
      <c r="AQ30" s="43"/>
      <c r="BE30" s="236"/>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35"/>
    </row>
    <row r="32" spans="2:57" s="1" customFormat="1" ht="25.5" customHeight="1">
      <c r="B32" s="34"/>
      <c r="C32" s="44"/>
      <c r="D32" s="45" t="s">
        <v>49</v>
      </c>
      <c r="E32" s="46"/>
      <c r="F32" s="46"/>
      <c r="G32" s="46"/>
      <c r="H32" s="46"/>
      <c r="I32" s="46"/>
      <c r="J32" s="46"/>
      <c r="K32" s="46"/>
      <c r="L32" s="46"/>
      <c r="M32" s="46"/>
      <c r="N32" s="46"/>
      <c r="O32" s="46"/>
      <c r="P32" s="46"/>
      <c r="Q32" s="46"/>
      <c r="R32" s="46"/>
      <c r="S32" s="46"/>
      <c r="T32" s="47" t="s">
        <v>50</v>
      </c>
      <c r="U32" s="46"/>
      <c r="V32" s="46"/>
      <c r="W32" s="46"/>
      <c r="X32" s="249" t="s">
        <v>51</v>
      </c>
      <c r="Y32" s="250"/>
      <c r="Z32" s="250"/>
      <c r="AA32" s="250"/>
      <c r="AB32" s="250"/>
      <c r="AC32" s="46"/>
      <c r="AD32" s="46"/>
      <c r="AE32" s="46"/>
      <c r="AF32" s="46"/>
      <c r="AG32" s="46"/>
      <c r="AH32" s="46"/>
      <c r="AI32" s="46"/>
      <c r="AJ32" s="46"/>
      <c r="AK32" s="251">
        <f>SUM(AK23:AK30)</f>
        <v>0</v>
      </c>
      <c r="AL32" s="250"/>
      <c r="AM32" s="250"/>
      <c r="AN32" s="250"/>
      <c r="AO32" s="252"/>
      <c r="AP32" s="44"/>
      <c r="AQ32" s="48"/>
      <c r="BE32" s="235"/>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7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4"/>
    </row>
    <row r="39" spans="2:44" s="1" customFormat="1" ht="36.75" customHeight="1">
      <c r="B39" s="34"/>
      <c r="C39" s="54" t="s">
        <v>52</v>
      </c>
      <c r="AR39" s="34"/>
    </row>
    <row r="40" spans="2:44" s="1" customFormat="1" ht="6.75" customHeight="1">
      <c r="B40" s="34"/>
      <c r="AR40" s="34"/>
    </row>
    <row r="41" spans="2:44" s="3" customFormat="1" ht="14.25" customHeight="1">
      <c r="B41" s="55"/>
      <c r="C41" s="56" t="s">
        <v>13</v>
      </c>
      <c r="L41" s="3" t="str">
        <f>K5</f>
        <v>H16-008</v>
      </c>
      <c r="AR41" s="55"/>
    </row>
    <row r="42" spans="2:44" s="4" customFormat="1" ht="36.75" customHeight="1">
      <c r="B42" s="57"/>
      <c r="C42" s="58" t="s">
        <v>16</v>
      </c>
      <c r="L42" s="253" t="str">
        <f>K6</f>
        <v>VD Čejetičky, oprava kamenných a betonových konstrukcí jezu nad vodou a nábřežních zdí na PB</v>
      </c>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R42" s="57"/>
    </row>
    <row r="43" spans="2:44" s="1" customFormat="1" ht="6.75" customHeight="1">
      <c r="B43" s="34"/>
      <c r="AR43" s="34"/>
    </row>
    <row r="44" spans="2:44" s="1" customFormat="1" ht="15">
      <c r="B44" s="34"/>
      <c r="C44" s="56" t="s">
        <v>24</v>
      </c>
      <c r="L44" s="59" t="str">
        <f>IF(K8="","",K8)</f>
        <v> </v>
      </c>
      <c r="AI44" s="56" t="s">
        <v>26</v>
      </c>
      <c r="AM44" s="255" t="str">
        <f>IF(AN8="","",AN8)</f>
        <v>21.4.2016</v>
      </c>
      <c r="AN44" s="235"/>
      <c r="AR44" s="34"/>
    </row>
    <row r="45" spans="2:44" s="1" customFormat="1" ht="6.75" customHeight="1">
      <c r="B45" s="34"/>
      <c r="AR45" s="34"/>
    </row>
    <row r="46" spans="2:56" s="1" customFormat="1" ht="15">
      <c r="B46" s="34"/>
      <c r="C46" s="56" t="s">
        <v>30</v>
      </c>
      <c r="L46" s="3" t="str">
        <f>IF(E11="","",E11)</f>
        <v> </v>
      </c>
      <c r="AI46" s="56" t="s">
        <v>35</v>
      </c>
      <c r="AM46" s="256" t="str">
        <f>IF(E17="","",E17)</f>
        <v> </v>
      </c>
      <c r="AN46" s="235"/>
      <c r="AO46" s="235"/>
      <c r="AP46" s="235"/>
      <c r="AR46" s="34"/>
      <c r="AS46" s="257" t="s">
        <v>53</v>
      </c>
      <c r="AT46" s="258"/>
      <c r="AU46" s="61"/>
      <c r="AV46" s="61"/>
      <c r="AW46" s="61"/>
      <c r="AX46" s="61"/>
      <c r="AY46" s="61"/>
      <c r="AZ46" s="61"/>
      <c r="BA46" s="61"/>
      <c r="BB46" s="61"/>
      <c r="BC46" s="61"/>
      <c r="BD46" s="62"/>
    </row>
    <row r="47" spans="2:56" s="1" customFormat="1" ht="15">
      <c r="B47" s="34"/>
      <c r="C47" s="56" t="s">
        <v>33</v>
      </c>
      <c r="L47" s="3">
        <f>IF(E14="Vyplň údaj","",E14)</f>
      </c>
      <c r="AR47" s="34"/>
      <c r="AS47" s="259"/>
      <c r="AT47" s="245"/>
      <c r="AU47" s="35"/>
      <c r="AV47" s="35"/>
      <c r="AW47" s="35"/>
      <c r="AX47" s="35"/>
      <c r="AY47" s="35"/>
      <c r="AZ47" s="35"/>
      <c r="BA47" s="35"/>
      <c r="BB47" s="35"/>
      <c r="BC47" s="35"/>
      <c r="BD47" s="64"/>
    </row>
    <row r="48" spans="2:56" s="1" customFormat="1" ht="10.5" customHeight="1">
      <c r="B48" s="34"/>
      <c r="AR48" s="34"/>
      <c r="AS48" s="259"/>
      <c r="AT48" s="245"/>
      <c r="AU48" s="35"/>
      <c r="AV48" s="35"/>
      <c r="AW48" s="35"/>
      <c r="AX48" s="35"/>
      <c r="AY48" s="35"/>
      <c r="AZ48" s="35"/>
      <c r="BA48" s="35"/>
      <c r="BB48" s="35"/>
      <c r="BC48" s="35"/>
      <c r="BD48" s="64"/>
    </row>
    <row r="49" spans="2:56" s="1" customFormat="1" ht="29.25" customHeight="1">
      <c r="B49" s="34"/>
      <c r="C49" s="260" t="s">
        <v>54</v>
      </c>
      <c r="D49" s="261"/>
      <c r="E49" s="261"/>
      <c r="F49" s="261"/>
      <c r="G49" s="261"/>
      <c r="H49" s="65"/>
      <c r="I49" s="262" t="s">
        <v>55</v>
      </c>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3" t="s">
        <v>56</v>
      </c>
      <c r="AH49" s="261"/>
      <c r="AI49" s="261"/>
      <c r="AJ49" s="261"/>
      <c r="AK49" s="261"/>
      <c r="AL49" s="261"/>
      <c r="AM49" s="261"/>
      <c r="AN49" s="262" t="s">
        <v>57</v>
      </c>
      <c r="AO49" s="261"/>
      <c r="AP49" s="261"/>
      <c r="AQ49" s="66" t="s">
        <v>58</v>
      </c>
      <c r="AR49" s="34"/>
      <c r="AS49" s="67" t="s">
        <v>59</v>
      </c>
      <c r="AT49" s="68" t="s">
        <v>60</v>
      </c>
      <c r="AU49" s="68" t="s">
        <v>61</v>
      </c>
      <c r="AV49" s="68" t="s">
        <v>62</v>
      </c>
      <c r="AW49" s="68" t="s">
        <v>63</v>
      </c>
      <c r="AX49" s="68" t="s">
        <v>64</v>
      </c>
      <c r="AY49" s="68" t="s">
        <v>65</v>
      </c>
      <c r="AZ49" s="68" t="s">
        <v>66</v>
      </c>
      <c r="BA49" s="68" t="s">
        <v>67</v>
      </c>
      <c r="BB49" s="68" t="s">
        <v>68</v>
      </c>
      <c r="BC49" s="68" t="s">
        <v>69</v>
      </c>
      <c r="BD49" s="69" t="s">
        <v>70</v>
      </c>
    </row>
    <row r="50" spans="2:56" s="1" customFormat="1" ht="10.5" customHeight="1">
      <c r="B50" s="34"/>
      <c r="AR50" s="34"/>
      <c r="AS50" s="70"/>
      <c r="AT50" s="61"/>
      <c r="AU50" s="61"/>
      <c r="AV50" s="61"/>
      <c r="AW50" s="61"/>
      <c r="AX50" s="61"/>
      <c r="AY50" s="61"/>
      <c r="AZ50" s="61"/>
      <c r="BA50" s="61"/>
      <c r="BB50" s="61"/>
      <c r="BC50" s="61"/>
      <c r="BD50" s="62"/>
    </row>
    <row r="51" spans="2:90" s="4" customFormat="1" ht="32.25" customHeight="1">
      <c r="B51" s="57"/>
      <c r="C51" s="71" t="s">
        <v>71</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267">
        <f>ROUND(SUM(AG52:AG56),2)</f>
        <v>0</v>
      </c>
      <c r="AH51" s="267"/>
      <c r="AI51" s="267"/>
      <c r="AJ51" s="267"/>
      <c r="AK51" s="267"/>
      <c r="AL51" s="267"/>
      <c r="AM51" s="267"/>
      <c r="AN51" s="268">
        <f aca="true" t="shared" si="0" ref="AN51:AN56">SUM(AG51,AT51)</f>
        <v>0</v>
      </c>
      <c r="AO51" s="268"/>
      <c r="AP51" s="268"/>
      <c r="AQ51" s="73" t="s">
        <v>22</v>
      </c>
      <c r="AR51" s="57"/>
      <c r="AS51" s="74">
        <f>ROUND(SUM(AS52:AS56),2)</f>
        <v>0</v>
      </c>
      <c r="AT51" s="75">
        <f aca="true" t="shared" si="1" ref="AT51:AT56">ROUND(SUM(AV51:AW51),2)</f>
        <v>0</v>
      </c>
      <c r="AU51" s="76">
        <f>ROUND(SUM(AU52:AU56),5)</f>
        <v>0</v>
      </c>
      <c r="AV51" s="75">
        <f>ROUND(AZ51*L26,2)</f>
        <v>0</v>
      </c>
      <c r="AW51" s="75">
        <f>ROUND(BA51*L27,2)</f>
        <v>0</v>
      </c>
      <c r="AX51" s="75">
        <f>ROUND(BB51*L26,2)</f>
        <v>0</v>
      </c>
      <c r="AY51" s="75">
        <f>ROUND(BC51*L27,2)</f>
        <v>0</v>
      </c>
      <c r="AZ51" s="75">
        <f>ROUND(SUM(AZ52:AZ56),2)</f>
        <v>0</v>
      </c>
      <c r="BA51" s="75">
        <f>ROUND(SUM(BA52:BA56),2)</f>
        <v>0</v>
      </c>
      <c r="BB51" s="75">
        <f>ROUND(SUM(BB52:BB56),2)</f>
        <v>0</v>
      </c>
      <c r="BC51" s="75">
        <f>ROUND(SUM(BC52:BC56),2)</f>
        <v>0</v>
      </c>
      <c r="BD51" s="77">
        <f>ROUND(SUM(BD52:BD56),2)</f>
        <v>0</v>
      </c>
      <c r="BS51" s="58" t="s">
        <v>72</v>
      </c>
      <c r="BT51" s="58" t="s">
        <v>73</v>
      </c>
      <c r="BU51" s="78" t="s">
        <v>74</v>
      </c>
      <c r="BV51" s="58" t="s">
        <v>75</v>
      </c>
      <c r="BW51" s="58" t="s">
        <v>5</v>
      </c>
      <c r="BX51" s="58" t="s">
        <v>76</v>
      </c>
      <c r="CL51" s="58" t="s">
        <v>20</v>
      </c>
    </row>
    <row r="52" spans="1:91" s="5" customFormat="1" ht="27" customHeight="1">
      <c r="A52" s="274" t="s">
        <v>896</v>
      </c>
      <c r="B52" s="79"/>
      <c r="C52" s="80"/>
      <c r="D52" s="266" t="s">
        <v>77</v>
      </c>
      <c r="E52" s="265"/>
      <c r="F52" s="265"/>
      <c r="G52" s="265"/>
      <c r="H52" s="265"/>
      <c r="I52" s="81"/>
      <c r="J52" s="266" t="s">
        <v>78</v>
      </c>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4">
        <f>'SO 01 - Oprava nábřežních...'!J27</f>
        <v>0</v>
      </c>
      <c r="AH52" s="265"/>
      <c r="AI52" s="265"/>
      <c r="AJ52" s="265"/>
      <c r="AK52" s="265"/>
      <c r="AL52" s="265"/>
      <c r="AM52" s="265"/>
      <c r="AN52" s="264">
        <f t="shared" si="0"/>
        <v>0</v>
      </c>
      <c r="AO52" s="265"/>
      <c r="AP52" s="265"/>
      <c r="AQ52" s="82" t="s">
        <v>79</v>
      </c>
      <c r="AR52" s="79"/>
      <c r="AS52" s="83">
        <v>0</v>
      </c>
      <c r="AT52" s="84">
        <f t="shared" si="1"/>
        <v>0</v>
      </c>
      <c r="AU52" s="85">
        <f>'SO 01 - Oprava nábřežních...'!P83</f>
        <v>0</v>
      </c>
      <c r="AV52" s="84">
        <f>'SO 01 - Oprava nábřežních...'!J30</f>
        <v>0</v>
      </c>
      <c r="AW52" s="84">
        <f>'SO 01 - Oprava nábřežních...'!J31</f>
        <v>0</v>
      </c>
      <c r="AX52" s="84">
        <f>'SO 01 - Oprava nábřežních...'!J32</f>
        <v>0</v>
      </c>
      <c r="AY52" s="84">
        <f>'SO 01 - Oprava nábřežních...'!J33</f>
        <v>0</v>
      </c>
      <c r="AZ52" s="84">
        <f>'SO 01 - Oprava nábřežních...'!F30</f>
        <v>0</v>
      </c>
      <c r="BA52" s="84">
        <f>'SO 01 - Oprava nábřežních...'!F31</f>
        <v>0</v>
      </c>
      <c r="BB52" s="84">
        <f>'SO 01 - Oprava nábřežních...'!F32</f>
        <v>0</v>
      </c>
      <c r="BC52" s="84">
        <f>'SO 01 - Oprava nábřežních...'!F33</f>
        <v>0</v>
      </c>
      <c r="BD52" s="86">
        <f>'SO 01 - Oprava nábřežních...'!F34</f>
        <v>0</v>
      </c>
      <c r="BT52" s="87" t="s">
        <v>23</v>
      </c>
      <c r="BV52" s="87" t="s">
        <v>75</v>
      </c>
      <c r="BW52" s="87" t="s">
        <v>80</v>
      </c>
      <c r="BX52" s="87" t="s">
        <v>5</v>
      </c>
      <c r="CL52" s="87" t="s">
        <v>22</v>
      </c>
      <c r="CM52" s="87" t="s">
        <v>81</v>
      </c>
    </row>
    <row r="53" spans="1:91" s="5" customFormat="1" ht="27" customHeight="1">
      <c r="A53" s="274" t="s">
        <v>896</v>
      </c>
      <c r="B53" s="79"/>
      <c r="C53" s="80"/>
      <c r="D53" s="266" t="s">
        <v>82</v>
      </c>
      <c r="E53" s="265"/>
      <c r="F53" s="265"/>
      <c r="G53" s="265"/>
      <c r="H53" s="265"/>
      <c r="I53" s="81"/>
      <c r="J53" s="266" t="s">
        <v>83</v>
      </c>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4">
        <f>'SO 02 - Osazení zábradlí'!J27</f>
        <v>0</v>
      </c>
      <c r="AH53" s="265"/>
      <c r="AI53" s="265"/>
      <c r="AJ53" s="265"/>
      <c r="AK53" s="265"/>
      <c r="AL53" s="265"/>
      <c r="AM53" s="265"/>
      <c r="AN53" s="264">
        <f t="shared" si="0"/>
        <v>0</v>
      </c>
      <c r="AO53" s="265"/>
      <c r="AP53" s="265"/>
      <c r="AQ53" s="82" t="s">
        <v>79</v>
      </c>
      <c r="AR53" s="79"/>
      <c r="AS53" s="83">
        <v>0</v>
      </c>
      <c r="AT53" s="84">
        <f t="shared" si="1"/>
        <v>0</v>
      </c>
      <c r="AU53" s="85">
        <f>'SO 02 - Osazení zábradlí'!P82</f>
        <v>0</v>
      </c>
      <c r="AV53" s="84">
        <f>'SO 02 - Osazení zábradlí'!J30</f>
        <v>0</v>
      </c>
      <c r="AW53" s="84">
        <f>'SO 02 - Osazení zábradlí'!J31</f>
        <v>0</v>
      </c>
      <c r="AX53" s="84">
        <f>'SO 02 - Osazení zábradlí'!J32</f>
        <v>0</v>
      </c>
      <c r="AY53" s="84">
        <f>'SO 02 - Osazení zábradlí'!J33</f>
        <v>0</v>
      </c>
      <c r="AZ53" s="84">
        <f>'SO 02 - Osazení zábradlí'!F30</f>
        <v>0</v>
      </c>
      <c r="BA53" s="84">
        <f>'SO 02 - Osazení zábradlí'!F31</f>
        <v>0</v>
      </c>
      <c r="BB53" s="84">
        <f>'SO 02 - Osazení zábradlí'!F32</f>
        <v>0</v>
      </c>
      <c r="BC53" s="84">
        <f>'SO 02 - Osazení zábradlí'!F33</f>
        <v>0</v>
      </c>
      <c r="BD53" s="86">
        <f>'SO 02 - Osazení zábradlí'!F34</f>
        <v>0</v>
      </c>
      <c r="BT53" s="87" t="s">
        <v>23</v>
      </c>
      <c r="BV53" s="87" t="s">
        <v>75</v>
      </c>
      <c r="BW53" s="87" t="s">
        <v>84</v>
      </c>
      <c r="BX53" s="87" t="s">
        <v>5</v>
      </c>
      <c r="CL53" s="87" t="s">
        <v>22</v>
      </c>
      <c r="CM53" s="87" t="s">
        <v>81</v>
      </c>
    </row>
    <row r="54" spans="1:91" s="5" customFormat="1" ht="27" customHeight="1">
      <c r="A54" s="274" t="s">
        <v>896</v>
      </c>
      <c r="B54" s="79"/>
      <c r="C54" s="80"/>
      <c r="D54" s="266" t="s">
        <v>85</v>
      </c>
      <c r="E54" s="265"/>
      <c r="F54" s="265"/>
      <c r="G54" s="265"/>
      <c r="H54" s="265"/>
      <c r="I54" s="81"/>
      <c r="J54" s="266" t="s">
        <v>86</v>
      </c>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4">
        <f>'SO 1 - Oprava betonových ...'!J27</f>
        <v>0</v>
      </c>
      <c r="AH54" s="265"/>
      <c r="AI54" s="265"/>
      <c r="AJ54" s="265"/>
      <c r="AK54" s="265"/>
      <c r="AL54" s="265"/>
      <c r="AM54" s="265"/>
      <c r="AN54" s="264">
        <f t="shared" si="0"/>
        <v>0</v>
      </c>
      <c r="AO54" s="265"/>
      <c r="AP54" s="265"/>
      <c r="AQ54" s="82" t="s">
        <v>79</v>
      </c>
      <c r="AR54" s="79"/>
      <c r="AS54" s="83">
        <v>0</v>
      </c>
      <c r="AT54" s="84">
        <f t="shared" si="1"/>
        <v>0</v>
      </c>
      <c r="AU54" s="85">
        <f>'SO 1 - Oprava betonových ...'!P87</f>
        <v>0</v>
      </c>
      <c r="AV54" s="84">
        <f>'SO 1 - Oprava betonových ...'!J30</f>
        <v>0</v>
      </c>
      <c r="AW54" s="84">
        <f>'SO 1 - Oprava betonových ...'!J31</f>
        <v>0</v>
      </c>
      <c r="AX54" s="84">
        <f>'SO 1 - Oprava betonových ...'!J32</f>
        <v>0</v>
      </c>
      <c r="AY54" s="84">
        <f>'SO 1 - Oprava betonových ...'!J33</f>
        <v>0</v>
      </c>
      <c r="AZ54" s="84">
        <f>'SO 1 - Oprava betonových ...'!F30</f>
        <v>0</v>
      </c>
      <c r="BA54" s="84">
        <f>'SO 1 - Oprava betonových ...'!F31</f>
        <v>0</v>
      </c>
      <c r="BB54" s="84">
        <f>'SO 1 - Oprava betonových ...'!F32</f>
        <v>0</v>
      </c>
      <c r="BC54" s="84">
        <f>'SO 1 - Oprava betonových ...'!F33</f>
        <v>0</v>
      </c>
      <c r="BD54" s="86">
        <f>'SO 1 - Oprava betonových ...'!F34</f>
        <v>0</v>
      </c>
      <c r="BT54" s="87" t="s">
        <v>23</v>
      </c>
      <c r="BV54" s="87" t="s">
        <v>75</v>
      </c>
      <c r="BW54" s="87" t="s">
        <v>87</v>
      </c>
      <c r="BX54" s="87" t="s">
        <v>5</v>
      </c>
      <c r="CL54" s="87" t="s">
        <v>22</v>
      </c>
      <c r="CM54" s="87" t="s">
        <v>81</v>
      </c>
    </row>
    <row r="55" spans="1:91" s="5" customFormat="1" ht="27" customHeight="1">
      <c r="A55" s="274" t="s">
        <v>896</v>
      </c>
      <c r="B55" s="79"/>
      <c r="C55" s="80"/>
      <c r="D55" s="266" t="s">
        <v>88</v>
      </c>
      <c r="E55" s="265"/>
      <c r="F55" s="265"/>
      <c r="G55" s="265"/>
      <c r="H55" s="265"/>
      <c r="I55" s="81"/>
      <c r="J55" s="266" t="s">
        <v>89</v>
      </c>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4">
        <f>'SO 2 - Ocelové schodiště ...'!J27</f>
        <v>0</v>
      </c>
      <c r="AH55" s="265"/>
      <c r="AI55" s="265"/>
      <c r="AJ55" s="265"/>
      <c r="AK55" s="265"/>
      <c r="AL55" s="265"/>
      <c r="AM55" s="265"/>
      <c r="AN55" s="264">
        <f t="shared" si="0"/>
        <v>0</v>
      </c>
      <c r="AO55" s="265"/>
      <c r="AP55" s="265"/>
      <c r="AQ55" s="82" t="s">
        <v>79</v>
      </c>
      <c r="AR55" s="79"/>
      <c r="AS55" s="83">
        <v>0</v>
      </c>
      <c r="AT55" s="84">
        <f t="shared" si="1"/>
        <v>0</v>
      </c>
      <c r="AU55" s="85">
        <f>'SO 2 - Ocelové schodiště ...'!P84</f>
        <v>0</v>
      </c>
      <c r="AV55" s="84">
        <f>'SO 2 - Ocelové schodiště ...'!J30</f>
        <v>0</v>
      </c>
      <c r="AW55" s="84">
        <f>'SO 2 - Ocelové schodiště ...'!J31</f>
        <v>0</v>
      </c>
      <c r="AX55" s="84">
        <f>'SO 2 - Ocelové schodiště ...'!J32</f>
        <v>0</v>
      </c>
      <c r="AY55" s="84">
        <f>'SO 2 - Ocelové schodiště ...'!J33</f>
        <v>0</v>
      </c>
      <c r="AZ55" s="84">
        <f>'SO 2 - Ocelové schodiště ...'!F30</f>
        <v>0</v>
      </c>
      <c r="BA55" s="84">
        <f>'SO 2 - Ocelové schodiště ...'!F31</f>
        <v>0</v>
      </c>
      <c r="BB55" s="84">
        <f>'SO 2 - Ocelové schodiště ...'!F32</f>
        <v>0</v>
      </c>
      <c r="BC55" s="84">
        <f>'SO 2 - Ocelové schodiště ...'!F33</f>
        <v>0</v>
      </c>
      <c r="BD55" s="86">
        <f>'SO 2 - Ocelové schodiště ...'!F34</f>
        <v>0</v>
      </c>
      <c r="BT55" s="87" t="s">
        <v>23</v>
      </c>
      <c r="BV55" s="87" t="s">
        <v>75</v>
      </c>
      <c r="BW55" s="87" t="s">
        <v>90</v>
      </c>
      <c r="BX55" s="87" t="s">
        <v>5</v>
      </c>
      <c r="CL55" s="87" t="s">
        <v>22</v>
      </c>
      <c r="CM55" s="87" t="s">
        <v>81</v>
      </c>
    </row>
    <row r="56" spans="1:91" s="5" customFormat="1" ht="27" customHeight="1">
      <c r="A56" s="274" t="s">
        <v>896</v>
      </c>
      <c r="B56" s="79"/>
      <c r="C56" s="80"/>
      <c r="D56" s="266" t="s">
        <v>91</v>
      </c>
      <c r="E56" s="265"/>
      <c r="F56" s="265"/>
      <c r="G56" s="265"/>
      <c r="H56" s="265"/>
      <c r="I56" s="81"/>
      <c r="J56" s="266" t="s">
        <v>92</v>
      </c>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4">
        <f>'VON - Vedlejší a ostatní ...'!J27</f>
        <v>0</v>
      </c>
      <c r="AH56" s="265"/>
      <c r="AI56" s="265"/>
      <c r="AJ56" s="265"/>
      <c r="AK56" s="265"/>
      <c r="AL56" s="265"/>
      <c r="AM56" s="265"/>
      <c r="AN56" s="264">
        <f t="shared" si="0"/>
        <v>0</v>
      </c>
      <c r="AO56" s="265"/>
      <c r="AP56" s="265"/>
      <c r="AQ56" s="82" t="s">
        <v>79</v>
      </c>
      <c r="AR56" s="79"/>
      <c r="AS56" s="88">
        <v>0</v>
      </c>
      <c r="AT56" s="89">
        <f t="shared" si="1"/>
        <v>0</v>
      </c>
      <c r="AU56" s="90">
        <f>'VON - Vedlejší a ostatní ...'!P81</f>
        <v>0</v>
      </c>
      <c r="AV56" s="89">
        <f>'VON - Vedlejší a ostatní ...'!J30</f>
        <v>0</v>
      </c>
      <c r="AW56" s="89">
        <f>'VON - Vedlejší a ostatní ...'!J31</f>
        <v>0</v>
      </c>
      <c r="AX56" s="89">
        <f>'VON - Vedlejší a ostatní ...'!J32</f>
        <v>0</v>
      </c>
      <c r="AY56" s="89">
        <f>'VON - Vedlejší a ostatní ...'!J33</f>
        <v>0</v>
      </c>
      <c r="AZ56" s="89">
        <f>'VON - Vedlejší a ostatní ...'!F30</f>
        <v>0</v>
      </c>
      <c r="BA56" s="89">
        <f>'VON - Vedlejší a ostatní ...'!F31</f>
        <v>0</v>
      </c>
      <c r="BB56" s="89">
        <f>'VON - Vedlejší a ostatní ...'!F32</f>
        <v>0</v>
      </c>
      <c r="BC56" s="89">
        <f>'VON - Vedlejší a ostatní ...'!F33</f>
        <v>0</v>
      </c>
      <c r="BD56" s="91">
        <f>'VON - Vedlejší a ostatní ...'!F34</f>
        <v>0</v>
      </c>
      <c r="BT56" s="87" t="s">
        <v>23</v>
      </c>
      <c r="BV56" s="87" t="s">
        <v>75</v>
      </c>
      <c r="BW56" s="87" t="s">
        <v>93</v>
      </c>
      <c r="BX56" s="87" t="s">
        <v>5</v>
      </c>
      <c r="CL56" s="87" t="s">
        <v>22</v>
      </c>
      <c r="CM56" s="87" t="s">
        <v>81</v>
      </c>
    </row>
    <row r="57" spans="2:44" s="1" customFormat="1" ht="30" customHeight="1">
      <c r="B57" s="34"/>
      <c r="AR57" s="34"/>
    </row>
    <row r="58" spans="2:44" s="1" customFormat="1" ht="6.75" customHeight="1">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34"/>
    </row>
  </sheetData>
  <sheetProtection password="CC35" sheet="1" objects="1" scenarios="1" formatColumns="0" formatRows="0" sort="0" autoFilter="0"/>
  <mergeCells count="57">
    <mergeCell ref="AR2:BE2"/>
    <mergeCell ref="AN55:AP55"/>
    <mergeCell ref="AG55:AM55"/>
    <mergeCell ref="D55:H55"/>
    <mergeCell ref="J55:AF55"/>
    <mergeCell ref="AN56:AP56"/>
    <mergeCell ref="AG56:AM56"/>
    <mergeCell ref="D56:H56"/>
    <mergeCell ref="J56:AF56"/>
    <mergeCell ref="AN53:AP53"/>
    <mergeCell ref="AG53:AM53"/>
    <mergeCell ref="D53:H53"/>
    <mergeCell ref="J53:AF53"/>
    <mergeCell ref="AN54:AP54"/>
    <mergeCell ref="AG54:AM54"/>
    <mergeCell ref="D54:H54"/>
    <mergeCell ref="J54:AF54"/>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SO 01 - Oprava nábřežních...'!C2" tooltip="SO 01 - Oprava nábřežních..." display="/"/>
    <hyperlink ref="A53" location="'SO 02 - Osazení zábradlí'!C2" tooltip="SO 02 - Osazení zábradlí" display="/"/>
    <hyperlink ref="A54" location="'SO 1 - Oprava betonových ...'!C2" tooltip="SO 1 - Oprava betonových ..." display="/"/>
    <hyperlink ref="A55" location="'SO 2 - Ocelové schodiště ...'!C2" tooltip="SO 2 - Ocelové schodiště ..." display="/"/>
    <hyperlink ref="A56" location="'VON - Vedlejší a ostatní ...'!C2" tooltip="VON - Vedlejší a ostatní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1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2"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5"/>
      <c r="B1" s="276"/>
      <c r="C1" s="276"/>
      <c r="D1" s="275" t="s">
        <v>1</v>
      </c>
      <c r="E1" s="276"/>
      <c r="F1" s="277" t="s">
        <v>897</v>
      </c>
      <c r="G1" s="282" t="s">
        <v>898</v>
      </c>
      <c r="H1" s="282"/>
      <c r="I1" s="283"/>
      <c r="J1" s="277" t="s">
        <v>899</v>
      </c>
      <c r="K1" s="275" t="s">
        <v>94</v>
      </c>
      <c r="L1" s="277" t="s">
        <v>900</v>
      </c>
      <c r="M1" s="277"/>
      <c r="N1" s="277"/>
      <c r="O1" s="277"/>
      <c r="P1" s="277"/>
      <c r="Q1" s="277"/>
      <c r="R1" s="277"/>
      <c r="S1" s="277"/>
      <c r="T1" s="277"/>
      <c r="U1" s="273"/>
      <c r="V1" s="273"/>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4"/>
      <c r="M2" s="234"/>
      <c r="N2" s="234"/>
      <c r="O2" s="234"/>
      <c r="P2" s="234"/>
      <c r="Q2" s="234"/>
      <c r="R2" s="234"/>
      <c r="S2" s="234"/>
      <c r="T2" s="234"/>
      <c r="U2" s="234"/>
      <c r="V2" s="234"/>
      <c r="AT2" s="17" t="s">
        <v>80</v>
      </c>
    </row>
    <row r="3" spans="2:46" ht="6.75" customHeight="1">
      <c r="B3" s="18"/>
      <c r="C3" s="19"/>
      <c r="D3" s="19"/>
      <c r="E3" s="19"/>
      <c r="F3" s="19"/>
      <c r="G3" s="19"/>
      <c r="H3" s="19"/>
      <c r="I3" s="93"/>
      <c r="J3" s="19"/>
      <c r="K3" s="20"/>
      <c r="AT3" s="17" t="s">
        <v>81</v>
      </c>
    </row>
    <row r="4" spans="2:46" ht="36.75" customHeight="1">
      <c r="B4" s="21"/>
      <c r="C4" s="22"/>
      <c r="D4" s="23" t="s">
        <v>95</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9" t="str">
        <f>'Rekapitulace stavby'!K6</f>
        <v>VD Čejetičky, oprava kamenných a betonových konstrukcí jezu nad vodou a nábřežních zdí na PB</v>
      </c>
      <c r="F7" s="238"/>
      <c r="G7" s="238"/>
      <c r="H7" s="238"/>
      <c r="I7" s="94"/>
      <c r="J7" s="22"/>
      <c r="K7" s="24"/>
    </row>
    <row r="8" spans="2:11" s="1" customFormat="1" ht="15">
      <c r="B8" s="34"/>
      <c r="C8" s="35"/>
      <c r="D8" s="30" t="s">
        <v>96</v>
      </c>
      <c r="E8" s="35"/>
      <c r="F8" s="35"/>
      <c r="G8" s="35"/>
      <c r="H8" s="35"/>
      <c r="I8" s="95"/>
      <c r="J8" s="35"/>
      <c r="K8" s="38"/>
    </row>
    <row r="9" spans="2:11" s="1" customFormat="1" ht="36.75" customHeight="1">
      <c r="B9" s="34"/>
      <c r="C9" s="35"/>
      <c r="D9" s="35"/>
      <c r="E9" s="270" t="s">
        <v>97</v>
      </c>
      <c r="F9" s="245"/>
      <c r="G9" s="245"/>
      <c r="H9" s="245"/>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22</v>
      </c>
      <c r="G11" s="35"/>
      <c r="H11" s="35"/>
      <c r="I11" s="96" t="s">
        <v>21</v>
      </c>
      <c r="J11" s="28" t="s">
        <v>22</v>
      </c>
      <c r="K11" s="38"/>
    </row>
    <row r="12" spans="2:11" s="1" customFormat="1" ht="14.25" customHeight="1">
      <c r="B12" s="34"/>
      <c r="C12" s="35"/>
      <c r="D12" s="30" t="s">
        <v>24</v>
      </c>
      <c r="E12" s="35"/>
      <c r="F12" s="28" t="s">
        <v>25</v>
      </c>
      <c r="G12" s="35"/>
      <c r="H12" s="35"/>
      <c r="I12" s="96" t="s">
        <v>26</v>
      </c>
      <c r="J12" s="97" t="str">
        <f>'Rekapitulace stavby'!AN8</f>
        <v>21.4.2016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30</v>
      </c>
      <c r="E14" s="35"/>
      <c r="F14" s="35"/>
      <c r="G14" s="35"/>
      <c r="H14" s="35"/>
      <c r="I14" s="96" t="s">
        <v>31</v>
      </c>
      <c r="J14" s="28">
        <f>IF('Rekapitulace stavby'!AN10="","",'Rekapitulace stavby'!AN10)</f>
      </c>
      <c r="K14" s="38"/>
    </row>
    <row r="15" spans="2:11" s="1" customFormat="1" ht="18" customHeight="1">
      <c r="B15" s="34"/>
      <c r="C15" s="35"/>
      <c r="D15" s="35"/>
      <c r="E15" s="28" t="str">
        <f>IF('Rekapitulace stavby'!E11="","",'Rekapitulace stavby'!E11)</f>
        <v> </v>
      </c>
      <c r="F15" s="35"/>
      <c r="G15" s="35"/>
      <c r="H15" s="35"/>
      <c r="I15" s="96" t="s">
        <v>32</v>
      </c>
      <c r="J15" s="28">
        <f>IF('Rekapitulace stavby'!AN11="","",'Rekapitulace stavby'!AN11)</f>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31</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35</v>
      </c>
      <c r="E20" s="35"/>
      <c r="F20" s="35"/>
      <c r="G20" s="35"/>
      <c r="H20" s="35"/>
      <c r="I20" s="96" t="s">
        <v>31</v>
      </c>
      <c r="J20" s="28">
        <f>IF('Rekapitulace stavby'!AN16="","",'Rekapitulace stavby'!AN16)</f>
      </c>
      <c r="K20" s="38"/>
    </row>
    <row r="21" spans="2:11" s="1" customFormat="1" ht="18" customHeight="1">
      <c r="B21" s="34"/>
      <c r="C21" s="35"/>
      <c r="D21" s="35"/>
      <c r="E21" s="28" t="str">
        <f>IF('Rekapitulace stavby'!E17="","",'Rekapitulace stavby'!E17)</f>
        <v> </v>
      </c>
      <c r="F21" s="35"/>
      <c r="G21" s="35"/>
      <c r="H21" s="35"/>
      <c r="I21" s="96" t="s">
        <v>32</v>
      </c>
      <c r="J21" s="28">
        <f>IF('Rekapitulace stavby'!AN17="","",'Rekapitulace stavby'!AN17)</f>
      </c>
      <c r="K21" s="38"/>
    </row>
    <row r="22" spans="2:11" s="1" customFormat="1" ht="6.75" customHeight="1">
      <c r="B22" s="34"/>
      <c r="C22" s="35"/>
      <c r="D22" s="35"/>
      <c r="E22" s="35"/>
      <c r="F22" s="35"/>
      <c r="G22" s="35"/>
      <c r="H22" s="35"/>
      <c r="I22" s="95"/>
      <c r="J22" s="35"/>
      <c r="K22" s="38"/>
    </row>
    <row r="23" spans="2:11" s="1" customFormat="1" ht="14.25" customHeight="1">
      <c r="B23" s="34"/>
      <c r="C23" s="35"/>
      <c r="D23" s="30" t="s">
        <v>37</v>
      </c>
      <c r="E23" s="35"/>
      <c r="F23" s="35"/>
      <c r="G23" s="35"/>
      <c r="H23" s="35"/>
      <c r="I23" s="95"/>
      <c r="J23" s="35"/>
      <c r="K23" s="38"/>
    </row>
    <row r="24" spans="2:11" s="6" customFormat="1" ht="22.5" customHeight="1">
      <c r="B24" s="98"/>
      <c r="C24" s="99"/>
      <c r="D24" s="99"/>
      <c r="E24" s="241" t="s">
        <v>22</v>
      </c>
      <c r="F24" s="271"/>
      <c r="G24" s="271"/>
      <c r="H24" s="271"/>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39</v>
      </c>
      <c r="E27" s="35"/>
      <c r="F27" s="35"/>
      <c r="G27" s="35"/>
      <c r="H27" s="35"/>
      <c r="I27" s="95"/>
      <c r="J27" s="105">
        <f>ROUND(J83,2)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41</v>
      </c>
      <c r="G29" s="35"/>
      <c r="H29" s="35"/>
      <c r="I29" s="106" t="s">
        <v>40</v>
      </c>
      <c r="J29" s="39" t="s">
        <v>42</v>
      </c>
      <c r="K29" s="38"/>
    </row>
    <row r="30" spans="2:11" s="1" customFormat="1" ht="14.25" customHeight="1">
      <c r="B30" s="34"/>
      <c r="C30" s="35"/>
      <c r="D30" s="42" t="s">
        <v>43</v>
      </c>
      <c r="E30" s="42" t="s">
        <v>44</v>
      </c>
      <c r="F30" s="107">
        <f>ROUND(SUM(BE83:BE213),2)</f>
        <v>0</v>
      </c>
      <c r="G30" s="35"/>
      <c r="H30" s="35"/>
      <c r="I30" s="108">
        <v>0.21</v>
      </c>
      <c r="J30" s="107">
        <f>ROUND(ROUND((SUM(BE83:BE213)),2)*I30,2)</f>
        <v>0</v>
      </c>
      <c r="K30" s="38"/>
    </row>
    <row r="31" spans="2:11" s="1" customFormat="1" ht="14.25" customHeight="1">
      <c r="B31" s="34"/>
      <c r="C31" s="35"/>
      <c r="D31" s="35"/>
      <c r="E31" s="42" t="s">
        <v>45</v>
      </c>
      <c r="F31" s="107">
        <f>ROUND(SUM(BF83:BF213),2)</f>
        <v>0</v>
      </c>
      <c r="G31" s="35"/>
      <c r="H31" s="35"/>
      <c r="I31" s="108">
        <v>0.15</v>
      </c>
      <c r="J31" s="107">
        <f>ROUND(ROUND((SUM(BF83:BF213)),2)*I31,2)</f>
        <v>0</v>
      </c>
      <c r="K31" s="38"/>
    </row>
    <row r="32" spans="2:11" s="1" customFormat="1" ht="14.25" customHeight="1" hidden="1">
      <c r="B32" s="34"/>
      <c r="C32" s="35"/>
      <c r="D32" s="35"/>
      <c r="E32" s="42" t="s">
        <v>46</v>
      </c>
      <c r="F32" s="107">
        <f>ROUND(SUM(BG83:BG213),2)</f>
        <v>0</v>
      </c>
      <c r="G32" s="35"/>
      <c r="H32" s="35"/>
      <c r="I32" s="108">
        <v>0.21</v>
      </c>
      <c r="J32" s="107">
        <v>0</v>
      </c>
      <c r="K32" s="38"/>
    </row>
    <row r="33" spans="2:11" s="1" customFormat="1" ht="14.25" customHeight="1" hidden="1">
      <c r="B33" s="34"/>
      <c r="C33" s="35"/>
      <c r="D33" s="35"/>
      <c r="E33" s="42" t="s">
        <v>47</v>
      </c>
      <c r="F33" s="107">
        <f>ROUND(SUM(BH83:BH213),2)</f>
        <v>0</v>
      </c>
      <c r="G33" s="35"/>
      <c r="H33" s="35"/>
      <c r="I33" s="108">
        <v>0.15</v>
      </c>
      <c r="J33" s="107">
        <v>0</v>
      </c>
      <c r="K33" s="38"/>
    </row>
    <row r="34" spans="2:11" s="1" customFormat="1" ht="14.25" customHeight="1" hidden="1">
      <c r="B34" s="34"/>
      <c r="C34" s="35"/>
      <c r="D34" s="35"/>
      <c r="E34" s="42" t="s">
        <v>48</v>
      </c>
      <c r="F34" s="107">
        <f>ROUND(SUM(BI83:BI213),2)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49</v>
      </c>
      <c r="E36" s="65"/>
      <c r="F36" s="65"/>
      <c r="G36" s="111" t="s">
        <v>50</v>
      </c>
      <c r="H36" s="112" t="s">
        <v>51</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98</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9" t="str">
        <f>E7</f>
        <v>VD Čejetičky, oprava kamenných a betonových konstrukcí jezu nad vodou a nábřežních zdí na PB</v>
      </c>
      <c r="F45" s="245"/>
      <c r="G45" s="245"/>
      <c r="H45" s="245"/>
      <c r="I45" s="95"/>
      <c r="J45" s="35"/>
      <c r="K45" s="38"/>
    </row>
    <row r="46" spans="2:11" s="1" customFormat="1" ht="14.25" customHeight="1">
      <c r="B46" s="34"/>
      <c r="C46" s="30" t="s">
        <v>96</v>
      </c>
      <c r="D46" s="35"/>
      <c r="E46" s="35"/>
      <c r="F46" s="35"/>
      <c r="G46" s="35"/>
      <c r="H46" s="35"/>
      <c r="I46" s="95"/>
      <c r="J46" s="35"/>
      <c r="K46" s="38"/>
    </row>
    <row r="47" spans="2:11" s="1" customFormat="1" ht="23.25" customHeight="1">
      <c r="B47" s="34"/>
      <c r="C47" s="35"/>
      <c r="D47" s="35"/>
      <c r="E47" s="270" t="str">
        <f>E9</f>
        <v>SO 01 - Oprava nábřežních zdí na PB</v>
      </c>
      <c r="F47" s="245"/>
      <c r="G47" s="245"/>
      <c r="H47" s="245"/>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24</v>
      </c>
      <c r="D49" s="35"/>
      <c r="E49" s="35"/>
      <c r="F49" s="28" t="str">
        <f>F12</f>
        <v> </v>
      </c>
      <c r="G49" s="35"/>
      <c r="H49" s="35"/>
      <c r="I49" s="96" t="s">
        <v>26</v>
      </c>
      <c r="J49" s="97" t="str">
        <f>IF(J12="","",J12)</f>
        <v>21.4.2016</v>
      </c>
      <c r="K49" s="38"/>
    </row>
    <row r="50" spans="2:11" s="1" customFormat="1" ht="6.75" customHeight="1">
      <c r="B50" s="34"/>
      <c r="C50" s="35"/>
      <c r="D50" s="35"/>
      <c r="E50" s="35"/>
      <c r="F50" s="35"/>
      <c r="G50" s="35"/>
      <c r="H50" s="35"/>
      <c r="I50" s="95"/>
      <c r="J50" s="35"/>
      <c r="K50" s="38"/>
    </row>
    <row r="51" spans="2:11" s="1" customFormat="1" ht="15">
      <c r="B51" s="34"/>
      <c r="C51" s="30" t="s">
        <v>30</v>
      </c>
      <c r="D51" s="35"/>
      <c r="E51" s="35"/>
      <c r="F51" s="28" t="str">
        <f>E15</f>
        <v> </v>
      </c>
      <c r="G51" s="35"/>
      <c r="H51" s="35"/>
      <c r="I51" s="96" t="s">
        <v>35</v>
      </c>
      <c r="J51" s="28" t="str">
        <f>E21</f>
        <v> </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99</v>
      </c>
      <c r="D54" s="109"/>
      <c r="E54" s="109"/>
      <c r="F54" s="109"/>
      <c r="G54" s="109"/>
      <c r="H54" s="109"/>
      <c r="I54" s="120"/>
      <c r="J54" s="121" t="s">
        <v>100</v>
      </c>
      <c r="K54" s="122"/>
    </row>
    <row r="55" spans="2:11" s="1" customFormat="1" ht="9.75" customHeight="1">
      <c r="B55" s="34"/>
      <c r="C55" s="35"/>
      <c r="D55" s="35"/>
      <c r="E55" s="35"/>
      <c r="F55" s="35"/>
      <c r="G55" s="35"/>
      <c r="H55" s="35"/>
      <c r="I55" s="95"/>
      <c r="J55" s="35"/>
      <c r="K55" s="38"/>
    </row>
    <row r="56" spans="2:47" s="1" customFormat="1" ht="29.25" customHeight="1">
      <c r="B56" s="34"/>
      <c r="C56" s="123" t="s">
        <v>101</v>
      </c>
      <c r="D56" s="35"/>
      <c r="E56" s="35"/>
      <c r="F56" s="35"/>
      <c r="G56" s="35"/>
      <c r="H56" s="35"/>
      <c r="I56" s="95"/>
      <c r="J56" s="105">
        <f>J83</f>
        <v>0</v>
      </c>
      <c r="K56" s="38"/>
      <c r="AU56" s="17" t="s">
        <v>102</v>
      </c>
    </row>
    <row r="57" spans="2:11" s="7" customFormat="1" ht="24.75" customHeight="1">
      <c r="B57" s="124"/>
      <c r="C57" s="125"/>
      <c r="D57" s="126" t="s">
        <v>103</v>
      </c>
      <c r="E57" s="127"/>
      <c r="F57" s="127"/>
      <c r="G57" s="127"/>
      <c r="H57" s="127"/>
      <c r="I57" s="128"/>
      <c r="J57" s="129">
        <f>J84</f>
        <v>0</v>
      </c>
      <c r="K57" s="130"/>
    </row>
    <row r="58" spans="2:11" s="8" customFormat="1" ht="19.5" customHeight="1">
      <c r="B58" s="131"/>
      <c r="C58" s="132"/>
      <c r="D58" s="133" t="s">
        <v>104</v>
      </c>
      <c r="E58" s="134"/>
      <c r="F58" s="134"/>
      <c r="G58" s="134"/>
      <c r="H58" s="134"/>
      <c r="I58" s="135"/>
      <c r="J58" s="136">
        <f>J85</f>
        <v>0</v>
      </c>
      <c r="K58" s="137"/>
    </row>
    <row r="59" spans="2:11" s="8" customFormat="1" ht="19.5" customHeight="1">
      <c r="B59" s="131"/>
      <c r="C59" s="132"/>
      <c r="D59" s="133" t="s">
        <v>105</v>
      </c>
      <c r="E59" s="134"/>
      <c r="F59" s="134"/>
      <c r="G59" s="134"/>
      <c r="H59" s="134"/>
      <c r="I59" s="135"/>
      <c r="J59" s="136">
        <f>J136</f>
        <v>0</v>
      </c>
      <c r="K59" s="137"/>
    </row>
    <row r="60" spans="2:11" s="8" customFormat="1" ht="19.5" customHeight="1">
      <c r="B60" s="131"/>
      <c r="C60" s="132"/>
      <c r="D60" s="133" t="s">
        <v>106</v>
      </c>
      <c r="E60" s="134"/>
      <c r="F60" s="134"/>
      <c r="G60" s="134"/>
      <c r="H60" s="134"/>
      <c r="I60" s="135"/>
      <c r="J60" s="136">
        <f>J159</f>
        <v>0</v>
      </c>
      <c r="K60" s="137"/>
    </row>
    <row r="61" spans="2:11" s="8" customFormat="1" ht="19.5" customHeight="1">
      <c r="B61" s="131"/>
      <c r="C61" s="132"/>
      <c r="D61" s="133" t="s">
        <v>107</v>
      </c>
      <c r="E61" s="134"/>
      <c r="F61" s="134"/>
      <c r="G61" s="134"/>
      <c r="H61" s="134"/>
      <c r="I61" s="135"/>
      <c r="J61" s="136">
        <f>J163</f>
        <v>0</v>
      </c>
      <c r="K61" s="137"/>
    </row>
    <row r="62" spans="2:11" s="8" customFormat="1" ht="19.5" customHeight="1">
      <c r="B62" s="131"/>
      <c r="C62" s="132"/>
      <c r="D62" s="133" t="s">
        <v>108</v>
      </c>
      <c r="E62" s="134"/>
      <c r="F62" s="134"/>
      <c r="G62" s="134"/>
      <c r="H62" s="134"/>
      <c r="I62" s="135"/>
      <c r="J62" s="136">
        <f>J192</f>
        <v>0</v>
      </c>
      <c r="K62" s="137"/>
    </row>
    <row r="63" spans="2:11" s="8" customFormat="1" ht="19.5" customHeight="1">
      <c r="B63" s="131"/>
      <c r="C63" s="132"/>
      <c r="D63" s="133" t="s">
        <v>109</v>
      </c>
      <c r="E63" s="134"/>
      <c r="F63" s="134"/>
      <c r="G63" s="134"/>
      <c r="H63" s="134"/>
      <c r="I63" s="135"/>
      <c r="J63" s="136">
        <f>J211</f>
        <v>0</v>
      </c>
      <c r="K63" s="137"/>
    </row>
    <row r="64" spans="2:11" s="1" customFormat="1" ht="21.75" customHeight="1">
      <c r="B64" s="34"/>
      <c r="C64" s="35"/>
      <c r="D64" s="35"/>
      <c r="E64" s="35"/>
      <c r="F64" s="35"/>
      <c r="G64" s="35"/>
      <c r="H64" s="35"/>
      <c r="I64" s="95"/>
      <c r="J64" s="35"/>
      <c r="K64" s="38"/>
    </row>
    <row r="65" spans="2:11" s="1" customFormat="1" ht="6.75" customHeight="1">
      <c r="B65" s="49"/>
      <c r="C65" s="50"/>
      <c r="D65" s="50"/>
      <c r="E65" s="50"/>
      <c r="F65" s="50"/>
      <c r="G65" s="50"/>
      <c r="H65" s="50"/>
      <c r="I65" s="116"/>
      <c r="J65" s="50"/>
      <c r="K65" s="51"/>
    </row>
    <row r="69" spans="2:12" s="1" customFormat="1" ht="6.75" customHeight="1">
      <c r="B69" s="52"/>
      <c r="C69" s="53"/>
      <c r="D69" s="53"/>
      <c r="E69" s="53"/>
      <c r="F69" s="53"/>
      <c r="G69" s="53"/>
      <c r="H69" s="53"/>
      <c r="I69" s="117"/>
      <c r="J69" s="53"/>
      <c r="K69" s="53"/>
      <c r="L69" s="34"/>
    </row>
    <row r="70" spans="2:12" s="1" customFormat="1" ht="36.75" customHeight="1">
      <c r="B70" s="34"/>
      <c r="C70" s="54" t="s">
        <v>110</v>
      </c>
      <c r="I70" s="138"/>
      <c r="L70" s="34"/>
    </row>
    <row r="71" spans="2:12" s="1" customFormat="1" ht="6.75" customHeight="1">
      <c r="B71" s="34"/>
      <c r="I71" s="138"/>
      <c r="L71" s="34"/>
    </row>
    <row r="72" spans="2:12" s="1" customFormat="1" ht="14.25" customHeight="1">
      <c r="B72" s="34"/>
      <c r="C72" s="56" t="s">
        <v>16</v>
      </c>
      <c r="I72" s="138"/>
      <c r="L72" s="34"/>
    </row>
    <row r="73" spans="2:12" s="1" customFormat="1" ht="22.5" customHeight="1">
      <c r="B73" s="34"/>
      <c r="E73" s="272" t="str">
        <f>E7</f>
        <v>VD Čejetičky, oprava kamenných a betonových konstrukcí jezu nad vodou a nábřežních zdí na PB</v>
      </c>
      <c r="F73" s="235"/>
      <c r="G73" s="235"/>
      <c r="H73" s="235"/>
      <c r="I73" s="138"/>
      <c r="L73" s="34"/>
    </row>
    <row r="74" spans="2:12" s="1" customFormat="1" ht="14.25" customHeight="1">
      <c r="B74" s="34"/>
      <c r="C74" s="56" t="s">
        <v>96</v>
      </c>
      <c r="I74" s="138"/>
      <c r="L74" s="34"/>
    </row>
    <row r="75" spans="2:12" s="1" customFormat="1" ht="23.25" customHeight="1">
      <c r="B75" s="34"/>
      <c r="E75" s="253" t="str">
        <f>E9</f>
        <v>SO 01 - Oprava nábřežních zdí na PB</v>
      </c>
      <c r="F75" s="235"/>
      <c r="G75" s="235"/>
      <c r="H75" s="235"/>
      <c r="I75" s="138"/>
      <c r="L75" s="34"/>
    </row>
    <row r="76" spans="2:12" s="1" customFormat="1" ht="6.75" customHeight="1">
      <c r="B76" s="34"/>
      <c r="I76" s="138"/>
      <c r="L76" s="34"/>
    </row>
    <row r="77" spans="2:12" s="1" customFormat="1" ht="18" customHeight="1">
      <c r="B77" s="34"/>
      <c r="C77" s="56" t="s">
        <v>24</v>
      </c>
      <c r="F77" s="139" t="str">
        <f>F12</f>
        <v> </v>
      </c>
      <c r="I77" s="140" t="s">
        <v>26</v>
      </c>
      <c r="J77" s="60" t="str">
        <f>IF(J12="","",J12)</f>
        <v>21.4.2016</v>
      </c>
      <c r="L77" s="34"/>
    </row>
    <row r="78" spans="2:12" s="1" customFormat="1" ht="6.75" customHeight="1">
      <c r="B78" s="34"/>
      <c r="I78" s="138"/>
      <c r="L78" s="34"/>
    </row>
    <row r="79" spans="2:12" s="1" customFormat="1" ht="15">
      <c r="B79" s="34"/>
      <c r="C79" s="56" t="s">
        <v>30</v>
      </c>
      <c r="F79" s="139" t="str">
        <f>E15</f>
        <v> </v>
      </c>
      <c r="I79" s="140" t="s">
        <v>35</v>
      </c>
      <c r="J79" s="139" t="str">
        <f>E21</f>
        <v> </v>
      </c>
      <c r="L79" s="34"/>
    </row>
    <row r="80" spans="2:12" s="1" customFormat="1" ht="14.25" customHeight="1">
      <c r="B80" s="34"/>
      <c r="C80" s="56" t="s">
        <v>33</v>
      </c>
      <c r="F80" s="139">
        <f>IF(E18="","",E18)</f>
      </c>
      <c r="I80" s="138"/>
      <c r="L80" s="34"/>
    </row>
    <row r="81" spans="2:12" s="1" customFormat="1" ht="9.75" customHeight="1">
      <c r="B81" s="34"/>
      <c r="I81" s="138"/>
      <c r="L81" s="34"/>
    </row>
    <row r="82" spans="2:20" s="9" customFormat="1" ht="29.25" customHeight="1">
      <c r="B82" s="141"/>
      <c r="C82" s="142" t="s">
        <v>111</v>
      </c>
      <c r="D82" s="143" t="s">
        <v>58</v>
      </c>
      <c r="E82" s="143" t="s">
        <v>54</v>
      </c>
      <c r="F82" s="143" t="s">
        <v>112</v>
      </c>
      <c r="G82" s="143" t="s">
        <v>113</v>
      </c>
      <c r="H82" s="143" t="s">
        <v>114</v>
      </c>
      <c r="I82" s="144" t="s">
        <v>115</v>
      </c>
      <c r="J82" s="143" t="s">
        <v>100</v>
      </c>
      <c r="K82" s="145" t="s">
        <v>116</v>
      </c>
      <c r="L82" s="141"/>
      <c r="M82" s="67" t="s">
        <v>117</v>
      </c>
      <c r="N82" s="68" t="s">
        <v>43</v>
      </c>
      <c r="O82" s="68" t="s">
        <v>118</v>
      </c>
      <c r="P82" s="68" t="s">
        <v>119</v>
      </c>
      <c r="Q82" s="68" t="s">
        <v>120</v>
      </c>
      <c r="R82" s="68" t="s">
        <v>121</v>
      </c>
      <c r="S82" s="68" t="s">
        <v>122</v>
      </c>
      <c r="T82" s="69" t="s">
        <v>123</v>
      </c>
    </row>
    <row r="83" spans="2:63" s="1" customFormat="1" ht="29.25" customHeight="1">
      <c r="B83" s="34"/>
      <c r="C83" s="71" t="s">
        <v>101</v>
      </c>
      <c r="I83" s="138"/>
      <c r="J83" s="146">
        <f>BK83</f>
        <v>0</v>
      </c>
      <c r="L83" s="34"/>
      <c r="M83" s="70"/>
      <c r="N83" s="61"/>
      <c r="O83" s="61"/>
      <c r="P83" s="147">
        <f>P84</f>
        <v>0</v>
      </c>
      <c r="Q83" s="61"/>
      <c r="R83" s="147">
        <f>R84</f>
        <v>114.60533139</v>
      </c>
      <c r="S83" s="61"/>
      <c r="T83" s="148">
        <f>T84</f>
        <v>29.435648</v>
      </c>
      <c r="AT83" s="17" t="s">
        <v>72</v>
      </c>
      <c r="AU83" s="17" t="s">
        <v>102</v>
      </c>
      <c r="BK83" s="149">
        <f>BK84</f>
        <v>0</v>
      </c>
    </row>
    <row r="84" spans="2:63" s="10" customFormat="1" ht="36.75" customHeight="1">
      <c r="B84" s="150"/>
      <c r="D84" s="151" t="s">
        <v>72</v>
      </c>
      <c r="E84" s="152" t="s">
        <v>124</v>
      </c>
      <c r="F84" s="152" t="s">
        <v>125</v>
      </c>
      <c r="I84" s="153"/>
      <c r="J84" s="154">
        <f>BK84</f>
        <v>0</v>
      </c>
      <c r="L84" s="150"/>
      <c r="M84" s="155"/>
      <c r="N84" s="156"/>
      <c r="O84" s="156"/>
      <c r="P84" s="157">
        <f>P85+P136+P159+P163+P192+P211</f>
        <v>0</v>
      </c>
      <c r="Q84" s="156"/>
      <c r="R84" s="157">
        <f>R85+R136+R159+R163+R192+R211</f>
        <v>114.60533139</v>
      </c>
      <c r="S84" s="156"/>
      <c r="T84" s="158">
        <f>T85+T136+T159+T163+T192+T211</f>
        <v>29.435648</v>
      </c>
      <c r="AR84" s="151" t="s">
        <v>23</v>
      </c>
      <c r="AT84" s="159" t="s">
        <v>72</v>
      </c>
      <c r="AU84" s="159" t="s">
        <v>73</v>
      </c>
      <c r="AY84" s="151" t="s">
        <v>126</v>
      </c>
      <c r="BK84" s="160">
        <f>BK85+BK136+BK159+BK163+BK192+BK211</f>
        <v>0</v>
      </c>
    </row>
    <row r="85" spans="2:63" s="10" customFormat="1" ht="19.5" customHeight="1">
      <c r="B85" s="150"/>
      <c r="D85" s="161" t="s">
        <v>72</v>
      </c>
      <c r="E85" s="162" t="s">
        <v>23</v>
      </c>
      <c r="F85" s="162" t="s">
        <v>127</v>
      </c>
      <c r="I85" s="153"/>
      <c r="J85" s="163">
        <f>BK85</f>
        <v>0</v>
      </c>
      <c r="L85" s="150"/>
      <c r="M85" s="155"/>
      <c r="N85" s="156"/>
      <c r="O85" s="156"/>
      <c r="P85" s="157">
        <f>SUM(P86:P135)</f>
        <v>0</v>
      </c>
      <c r="Q85" s="156"/>
      <c r="R85" s="157">
        <f>SUM(R86:R135)</f>
        <v>0.003401</v>
      </c>
      <c r="S85" s="156"/>
      <c r="T85" s="158">
        <f>SUM(T86:T135)</f>
        <v>0</v>
      </c>
      <c r="AR85" s="151" t="s">
        <v>23</v>
      </c>
      <c r="AT85" s="159" t="s">
        <v>72</v>
      </c>
      <c r="AU85" s="159" t="s">
        <v>23</v>
      </c>
      <c r="AY85" s="151" t="s">
        <v>126</v>
      </c>
      <c r="BK85" s="160">
        <f>SUM(BK86:BK135)</f>
        <v>0</v>
      </c>
    </row>
    <row r="86" spans="2:65" s="1" customFormat="1" ht="31.5" customHeight="1">
      <c r="B86" s="164"/>
      <c r="C86" s="165" t="s">
        <v>23</v>
      </c>
      <c r="D86" s="165" t="s">
        <v>128</v>
      </c>
      <c r="E86" s="166" t="s">
        <v>129</v>
      </c>
      <c r="F86" s="167" t="s">
        <v>130</v>
      </c>
      <c r="G86" s="168" t="s">
        <v>131</v>
      </c>
      <c r="H86" s="169">
        <v>207</v>
      </c>
      <c r="I86" s="170"/>
      <c r="J86" s="171">
        <f>ROUND(I86*H86,2)</f>
        <v>0</v>
      </c>
      <c r="K86" s="167" t="s">
        <v>132</v>
      </c>
      <c r="L86" s="34"/>
      <c r="M86" s="172" t="s">
        <v>22</v>
      </c>
      <c r="N86" s="173" t="s">
        <v>44</v>
      </c>
      <c r="O86" s="35"/>
      <c r="P86" s="174">
        <f>O86*H86</f>
        <v>0</v>
      </c>
      <c r="Q86" s="174">
        <v>0</v>
      </c>
      <c r="R86" s="174">
        <f>Q86*H86</f>
        <v>0</v>
      </c>
      <c r="S86" s="174">
        <v>0</v>
      </c>
      <c r="T86" s="175">
        <f>S86*H86</f>
        <v>0</v>
      </c>
      <c r="AR86" s="17" t="s">
        <v>133</v>
      </c>
      <c r="AT86" s="17" t="s">
        <v>128</v>
      </c>
      <c r="AU86" s="17" t="s">
        <v>81</v>
      </c>
      <c r="AY86" s="17" t="s">
        <v>126</v>
      </c>
      <c r="BE86" s="176">
        <f>IF(N86="základní",J86,0)</f>
        <v>0</v>
      </c>
      <c r="BF86" s="176">
        <f>IF(N86="snížená",J86,0)</f>
        <v>0</v>
      </c>
      <c r="BG86" s="176">
        <f>IF(N86="zákl. přenesená",J86,0)</f>
        <v>0</v>
      </c>
      <c r="BH86" s="176">
        <f>IF(N86="sníž. přenesená",J86,0)</f>
        <v>0</v>
      </c>
      <c r="BI86" s="176">
        <f>IF(N86="nulová",J86,0)</f>
        <v>0</v>
      </c>
      <c r="BJ86" s="17" t="s">
        <v>23</v>
      </c>
      <c r="BK86" s="176">
        <f>ROUND(I86*H86,2)</f>
        <v>0</v>
      </c>
      <c r="BL86" s="17" t="s">
        <v>133</v>
      </c>
      <c r="BM86" s="17" t="s">
        <v>134</v>
      </c>
    </row>
    <row r="87" spans="2:47" s="1" customFormat="1" ht="30" customHeight="1">
      <c r="B87" s="34"/>
      <c r="D87" s="177" t="s">
        <v>135</v>
      </c>
      <c r="F87" s="178" t="s">
        <v>136</v>
      </c>
      <c r="I87" s="138"/>
      <c r="L87" s="34"/>
      <c r="M87" s="63"/>
      <c r="N87" s="35"/>
      <c r="O87" s="35"/>
      <c r="P87" s="35"/>
      <c r="Q87" s="35"/>
      <c r="R87" s="35"/>
      <c r="S87" s="35"/>
      <c r="T87" s="64"/>
      <c r="AT87" s="17" t="s">
        <v>135</v>
      </c>
      <c r="AU87" s="17" t="s">
        <v>81</v>
      </c>
    </row>
    <row r="88" spans="2:51" s="11" customFormat="1" ht="22.5" customHeight="1">
      <c r="B88" s="179"/>
      <c r="D88" s="180" t="s">
        <v>137</v>
      </c>
      <c r="E88" s="181" t="s">
        <v>22</v>
      </c>
      <c r="F88" s="182" t="s">
        <v>138</v>
      </c>
      <c r="H88" s="183">
        <v>207</v>
      </c>
      <c r="I88" s="184"/>
      <c r="L88" s="179"/>
      <c r="M88" s="185"/>
      <c r="N88" s="186"/>
      <c r="O88" s="186"/>
      <c r="P88" s="186"/>
      <c r="Q88" s="186"/>
      <c r="R88" s="186"/>
      <c r="S88" s="186"/>
      <c r="T88" s="187"/>
      <c r="AT88" s="188" t="s">
        <v>137</v>
      </c>
      <c r="AU88" s="188" t="s">
        <v>81</v>
      </c>
      <c r="AV88" s="11" t="s">
        <v>81</v>
      </c>
      <c r="AW88" s="11" t="s">
        <v>36</v>
      </c>
      <c r="AX88" s="11" t="s">
        <v>23</v>
      </c>
      <c r="AY88" s="188" t="s">
        <v>126</v>
      </c>
    </row>
    <row r="89" spans="2:65" s="1" customFormat="1" ht="22.5" customHeight="1">
      <c r="B89" s="164"/>
      <c r="C89" s="165" t="s">
        <v>81</v>
      </c>
      <c r="D89" s="165" t="s">
        <v>128</v>
      </c>
      <c r="E89" s="166" t="s">
        <v>139</v>
      </c>
      <c r="F89" s="167" t="s">
        <v>140</v>
      </c>
      <c r="G89" s="168" t="s">
        <v>141</v>
      </c>
      <c r="H89" s="169">
        <v>4</v>
      </c>
      <c r="I89" s="170"/>
      <c r="J89" s="171">
        <f>ROUND(I89*H89,2)</f>
        <v>0</v>
      </c>
      <c r="K89" s="167" t="s">
        <v>132</v>
      </c>
      <c r="L89" s="34"/>
      <c r="M89" s="172" t="s">
        <v>22</v>
      </c>
      <c r="N89" s="173" t="s">
        <v>44</v>
      </c>
      <c r="O89" s="35"/>
      <c r="P89" s="174">
        <f>O89*H89</f>
        <v>0</v>
      </c>
      <c r="Q89" s="174">
        <v>8E-05</v>
      </c>
      <c r="R89" s="174">
        <f>Q89*H89</f>
        <v>0.00032</v>
      </c>
      <c r="S89" s="174">
        <v>0</v>
      </c>
      <c r="T89" s="175">
        <f>S89*H89</f>
        <v>0</v>
      </c>
      <c r="AR89" s="17" t="s">
        <v>133</v>
      </c>
      <c r="AT89" s="17" t="s">
        <v>128</v>
      </c>
      <c r="AU89" s="17" t="s">
        <v>81</v>
      </c>
      <c r="AY89" s="17" t="s">
        <v>126</v>
      </c>
      <c r="BE89" s="176">
        <f>IF(N89="základní",J89,0)</f>
        <v>0</v>
      </c>
      <c r="BF89" s="176">
        <f>IF(N89="snížená",J89,0)</f>
        <v>0</v>
      </c>
      <c r="BG89" s="176">
        <f>IF(N89="zákl. přenesená",J89,0)</f>
        <v>0</v>
      </c>
      <c r="BH89" s="176">
        <f>IF(N89="sníž. přenesená",J89,0)</f>
        <v>0</v>
      </c>
      <c r="BI89" s="176">
        <f>IF(N89="nulová",J89,0)</f>
        <v>0</v>
      </c>
      <c r="BJ89" s="17" t="s">
        <v>23</v>
      </c>
      <c r="BK89" s="176">
        <f>ROUND(I89*H89,2)</f>
        <v>0</v>
      </c>
      <c r="BL89" s="17" t="s">
        <v>133</v>
      </c>
      <c r="BM89" s="17" t="s">
        <v>142</v>
      </c>
    </row>
    <row r="90" spans="2:47" s="1" customFormat="1" ht="30" customHeight="1">
      <c r="B90" s="34"/>
      <c r="D90" s="177" t="s">
        <v>135</v>
      </c>
      <c r="F90" s="178" t="s">
        <v>143</v>
      </c>
      <c r="I90" s="138"/>
      <c r="L90" s="34"/>
      <c r="M90" s="63"/>
      <c r="N90" s="35"/>
      <c r="O90" s="35"/>
      <c r="P90" s="35"/>
      <c r="Q90" s="35"/>
      <c r="R90" s="35"/>
      <c r="S90" s="35"/>
      <c r="T90" s="64"/>
      <c r="AT90" s="17" t="s">
        <v>135</v>
      </c>
      <c r="AU90" s="17" t="s">
        <v>81</v>
      </c>
    </row>
    <row r="91" spans="2:51" s="11" customFormat="1" ht="22.5" customHeight="1">
      <c r="B91" s="179"/>
      <c r="D91" s="177" t="s">
        <v>137</v>
      </c>
      <c r="E91" s="188" t="s">
        <v>22</v>
      </c>
      <c r="F91" s="189" t="s">
        <v>144</v>
      </c>
      <c r="H91" s="190">
        <v>1</v>
      </c>
      <c r="I91" s="184"/>
      <c r="L91" s="179"/>
      <c r="M91" s="185"/>
      <c r="N91" s="186"/>
      <c r="O91" s="186"/>
      <c r="P91" s="186"/>
      <c r="Q91" s="186"/>
      <c r="R91" s="186"/>
      <c r="S91" s="186"/>
      <c r="T91" s="187"/>
      <c r="AT91" s="188" t="s">
        <v>137</v>
      </c>
      <c r="AU91" s="188" t="s">
        <v>81</v>
      </c>
      <c r="AV91" s="11" t="s">
        <v>81</v>
      </c>
      <c r="AW91" s="11" t="s">
        <v>36</v>
      </c>
      <c r="AX91" s="11" t="s">
        <v>73</v>
      </c>
      <c r="AY91" s="188" t="s">
        <v>126</v>
      </c>
    </row>
    <row r="92" spans="2:51" s="11" customFormat="1" ht="22.5" customHeight="1">
      <c r="B92" s="179"/>
      <c r="D92" s="177" t="s">
        <v>137</v>
      </c>
      <c r="E92" s="188" t="s">
        <v>22</v>
      </c>
      <c r="F92" s="189" t="s">
        <v>145</v>
      </c>
      <c r="H92" s="190">
        <v>3</v>
      </c>
      <c r="I92" s="184"/>
      <c r="L92" s="179"/>
      <c r="M92" s="185"/>
      <c r="N92" s="186"/>
      <c r="O92" s="186"/>
      <c r="P92" s="186"/>
      <c r="Q92" s="186"/>
      <c r="R92" s="186"/>
      <c r="S92" s="186"/>
      <c r="T92" s="187"/>
      <c r="AT92" s="188" t="s">
        <v>137</v>
      </c>
      <c r="AU92" s="188" t="s">
        <v>81</v>
      </c>
      <c r="AV92" s="11" t="s">
        <v>81</v>
      </c>
      <c r="AW92" s="11" t="s">
        <v>36</v>
      </c>
      <c r="AX92" s="11" t="s">
        <v>73</v>
      </c>
      <c r="AY92" s="188" t="s">
        <v>126</v>
      </c>
    </row>
    <row r="93" spans="2:51" s="12" customFormat="1" ht="22.5" customHeight="1">
      <c r="B93" s="191"/>
      <c r="D93" s="180" t="s">
        <v>137</v>
      </c>
      <c r="E93" s="192" t="s">
        <v>22</v>
      </c>
      <c r="F93" s="193" t="s">
        <v>146</v>
      </c>
      <c r="H93" s="194">
        <v>4</v>
      </c>
      <c r="I93" s="195"/>
      <c r="L93" s="191"/>
      <c r="M93" s="196"/>
      <c r="N93" s="197"/>
      <c r="O93" s="197"/>
      <c r="P93" s="197"/>
      <c r="Q93" s="197"/>
      <c r="R93" s="197"/>
      <c r="S93" s="197"/>
      <c r="T93" s="198"/>
      <c r="AT93" s="199" t="s">
        <v>137</v>
      </c>
      <c r="AU93" s="199" t="s">
        <v>81</v>
      </c>
      <c r="AV93" s="12" t="s">
        <v>133</v>
      </c>
      <c r="AW93" s="12" t="s">
        <v>36</v>
      </c>
      <c r="AX93" s="12" t="s">
        <v>23</v>
      </c>
      <c r="AY93" s="199" t="s">
        <v>126</v>
      </c>
    </row>
    <row r="94" spans="2:65" s="1" customFormat="1" ht="22.5" customHeight="1">
      <c r="B94" s="164"/>
      <c r="C94" s="165" t="s">
        <v>147</v>
      </c>
      <c r="D94" s="165" t="s">
        <v>128</v>
      </c>
      <c r="E94" s="166" t="s">
        <v>148</v>
      </c>
      <c r="F94" s="167" t="s">
        <v>149</v>
      </c>
      <c r="G94" s="168" t="s">
        <v>141</v>
      </c>
      <c r="H94" s="169">
        <v>1</v>
      </c>
      <c r="I94" s="170"/>
      <c r="J94" s="171">
        <f>ROUND(I94*H94,2)</f>
        <v>0</v>
      </c>
      <c r="K94" s="167" t="s">
        <v>132</v>
      </c>
      <c r="L94" s="34"/>
      <c r="M94" s="172" t="s">
        <v>22</v>
      </c>
      <c r="N94" s="173" t="s">
        <v>44</v>
      </c>
      <c r="O94" s="35"/>
      <c r="P94" s="174">
        <f>O94*H94</f>
        <v>0</v>
      </c>
      <c r="Q94" s="174">
        <v>8E-05</v>
      </c>
      <c r="R94" s="174">
        <f>Q94*H94</f>
        <v>8E-05</v>
      </c>
      <c r="S94" s="174">
        <v>0</v>
      </c>
      <c r="T94" s="175">
        <f>S94*H94</f>
        <v>0</v>
      </c>
      <c r="AR94" s="17" t="s">
        <v>133</v>
      </c>
      <c r="AT94" s="17" t="s">
        <v>128</v>
      </c>
      <c r="AU94" s="17" t="s">
        <v>81</v>
      </c>
      <c r="AY94" s="17" t="s">
        <v>126</v>
      </c>
      <c r="BE94" s="176">
        <f>IF(N94="základní",J94,0)</f>
        <v>0</v>
      </c>
      <c r="BF94" s="176">
        <f>IF(N94="snížená",J94,0)</f>
        <v>0</v>
      </c>
      <c r="BG94" s="176">
        <f>IF(N94="zákl. přenesená",J94,0)</f>
        <v>0</v>
      </c>
      <c r="BH94" s="176">
        <f>IF(N94="sníž. přenesená",J94,0)</f>
        <v>0</v>
      </c>
      <c r="BI94" s="176">
        <f>IF(N94="nulová",J94,0)</f>
        <v>0</v>
      </c>
      <c r="BJ94" s="17" t="s">
        <v>23</v>
      </c>
      <c r="BK94" s="176">
        <f>ROUND(I94*H94,2)</f>
        <v>0</v>
      </c>
      <c r="BL94" s="17" t="s">
        <v>133</v>
      </c>
      <c r="BM94" s="17" t="s">
        <v>150</v>
      </c>
    </row>
    <row r="95" spans="2:47" s="1" customFormat="1" ht="30" customHeight="1">
      <c r="B95" s="34"/>
      <c r="D95" s="177" t="s">
        <v>135</v>
      </c>
      <c r="F95" s="178" t="s">
        <v>151</v>
      </c>
      <c r="I95" s="138"/>
      <c r="L95" s="34"/>
      <c r="M95" s="63"/>
      <c r="N95" s="35"/>
      <c r="O95" s="35"/>
      <c r="P95" s="35"/>
      <c r="Q95" s="35"/>
      <c r="R95" s="35"/>
      <c r="S95" s="35"/>
      <c r="T95" s="64"/>
      <c r="AT95" s="17" t="s">
        <v>135</v>
      </c>
      <c r="AU95" s="17" t="s">
        <v>81</v>
      </c>
    </row>
    <row r="96" spans="2:51" s="11" customFormat="1" ht="22.5" customHeight="1">
      <c r="B96" s="179"/>
      <c r="D96" s="180" t="s">
        <v>137</v>
      </c>
      <c r="E96" s="181" t="s">
        <v>22</v>
      </c>
      <c r="F96" s="182" t="s">
        <v>144</v>
      </c>
      <c r="H96" s="183">
        <v>1</v>
      </c>
      <c r="I96" s="184"/>
      <c r="L96" s="179"/>
      <c r="M96" s="185"/>
      <c r="N96" s="186"/>
      <c r="O96" s="186"/>
      <c r="P96" s="186"/>
      <c r="Q96" s="186"/>
      <c r="R96" s="186"/>
      <c r="S96" s="186"/>
      <c r="T96" s="187"/>
      <c r="AT96" s="188" t="s">
        <v>137</v>
      </c>
      <c r="AU96" s="188" t="s">
        <v>81</v>
      </c>
      <c r="AV96" s="11" t="s">
        <v>81</v>
      </c>
      <c r="AW96" s="11" t="s">
        <v>36</v>
      </c>
      <c r="AX96" s="11" t="s">
        <v>23</v>
      </c>
      <c r="AY96" s="188" t="s">
        <v>126</v>
      </c>
    </row>
    <row r="97" spans="2:65" s="1" customFormat="1" ht="22.5" customHeight="1">
      <c r="B97" s="164"/>
      <c r="C97" s="165" t="s">
        <v>133</v>
      </c>
      <c r="D97" s="165" t="s">
        <v>128</v>
      </c>
      <c r="E97" s="166" t="s">
        <v>152</v>
      </c>
      <c r="F97" s="167" t="s">
        <v>153</v>
      </c>
      <c r="G97" s="168" t="s">
        <v>131</v>
      </c>
      <c r="H97" s="169">
        <v>0.427</v>
      </c>
      <c r="I97" s="170"/>
      <c r="J97" s="171">
        <f>ROUND(I97*H97,2)</f>
        <v>0</v>
      </c>
      <c r="K97" s="167" t="s">
        <v>132</v>
      </c>
      <c r="L97" s="34"/>
      <c r="M97" s="172" t="s">
        <v>22</v>
      </c>
      <c r="N97" s="173" t="s">
        <v>44</v>
      </c>
      <c r="O97" s="35"/>
      <c r="P97" s="174">
        <f>O97*H97</f>
        <v>0</v>
      </c>
      <c r="Q97" s="174">
        <v>0</v>
      </c>
      <c r="R97" s="174">
        <f>Q97*H97</f>
        <v>0</v>
      </c>
      <c r="S97" s="174">
        <v>0</v>
      </c>
      <c r="T97" s="175">
        <f>S97*H97</f>
        <v>0</v>
      </c>
      <c r="AR97" s="17" t="s">
        <v>133</v>
      </c>
      <c r="AT97" s="17" t="s">
        <v>128</v>
      </c>
      <c r="AU97" s="17" t="s">
        <v>81</v>
      </c>
      <c r="AY97" s="17" t="s">
        <v>126</v>
      </c>
      <c r="BE97" s="176">
        <f>IF(N97="základní",J97,0)</f>
        <v>0</v>
      </c>
      <c r="BF97" s="176">
        <f>IF(N97="snížená",J97,0)</f>
        <v>0</v>
      </c>
      <c r="BG97" s="176">
        <f>IF(N97="zákl. přenesená",J97,0)</f>
        <v>0</v>
      </c>
      <c r="BH97" s="176">
        <f>IF(N97="sníž. přenesená",J97,0)</f>
        <v>0</v>
      </c>
      <c r="BI97" s="176">
        <f>IF(N97="nulová",J97,0)</f>
        <v>0</v>
      </c>
      <c r="BJ97" s="17" t="s">
        <v>23</v>
      </c>
      <c r="BK97" s="176">
        <f>ROUND(I97*H97,2)</f>
        <v>0</v>
      </c>
      <c r="BL97" s="17" t="s">
        <v>133</v>
      </c>
      <c r="BM97" s="17" t="s">
        <v>154</v>
      </c>
    </row>
    <row r="98" spans="2:47" s="1" customFormat="1" ht="22.5" customHeight="1">
      <c r="B98" s="34"/>
      <c r="D98" s="177" t="s">
        <v>135</v>
      </c>
      <c r="F98" s="178" t="s">
        <v>155</v>
      </c>
      <c r="I98" s="138"/>
      <c r="L98" s="34"/>
      <c r="M98" s="63"/>
      <c r="N98" s="35"/>
      <c r="O98" s="35"/>
      <c r="P98" s="35"/>
      <c r="Q98" s="35"/>
      <c r="R98" s="35"/>
      <c r="S98" s="35"/>
      <c r="T98" s="64"/>
      <c r="AT98" s="17" t="s">
        <v>135</v>
      </c>
      <c r="AU98" s="17" t="s">
        <v>81</v>
      </c>
    </row>
    <row r="99" spans="2:51" s="11" customFormat="1" ht="22.5" customHeight="1">
      <c r="B99" s="179"/>
      <c r="D99" s="177" t="s">
        <v>137</v>
      </c>
      <c r="E99" s="188" t="s">
        <v>22</v>
      </c>
      <c r="F99" s="189" t="s">
        <v>156</v>
      </c>
      <c r="H99" s="190">
        <v>0.106</v>
      </c>
      <c r="I99" s="184"/>
      <c r="L99" s="179"/>
      <c r="M99" s="185"/>
      <c r="N99" s="186"/>
      <c r="O99" s="186"/>
      <c r="P99" s="186"/>
      <c r="Q99" s="186"/>
      <c r="R99" s="186"/>
      <c r="S99" s="186"/>
      <c r="T99" s="187"/>
      <c r="AT99" s="188" t="s">
        <v>137</v>
      </c>
      <c r="AU99" s="188" t="s">
        <v>81</v>
      </c>
      <c r="AV99" s="11" t="s">
        <v>81</v>
      </c>
      <c r="AW99" s="11" t="s">
        <v>36</v>
      </c>
      <c r="AX99" s="11" t="s">
        <v>73</v>
      </c>
      <c r="AY99" s="188" t="s">
        <v>126</v>
      </c>
    </row>
    <row r="100" spans="2:51" s="11" customFormat="1" ht="22.5" customHeight="1">
      <c r="B100" s="179"/>
      <c r="D100" s="177" t="s">
        <v>137</v>
      </c>
      <c r="E100" s="188" t="s">
        <v>22</v>
      </c>
      <c r="F100" s="189" t="s">
        <v>157</v>
      </c>
      <c r="H100" s="190">
        <v>0.027</v>
      </c>
      <c r="I100" s="184"/>
      <c r="L100" s="179"/>
      <c r="M100" s="185"/>
      <c r="N100" s="186"/>
      <c r="O100" s="186"/>
      <c r="P100" s="186"/>
      <c r="Q100" s="186"/>
      <c r="R100" s="186"/>
      <c r="S100" s="186"/>
      <c r="T100" s="187"/>
      <c r="AT100" s="188" t="s">
        <v>137</v>
      </c>
      <c r="AU100" s="188" t="s">
        <v>81</v>
      </c>
      <c r="AV100" s="11" t="s">
        <v>81</v>
      </c>
      <c r="AW100" s="11" t="s">
        <v>36</v>
      </c>
      <c r="AX100" s="11" t="s">
        <v>73</v>
      </c>
      <c r="AY100" s="188" t="s">
        <v>126</v>
      </c>
    </row>
    <row r="101" spans="2:51" s="11" customFormat="1" ht="22.5" customHeight="1">
      <c r="B101" s="179"/>
      <c r="D101" s="177" t="s">
        <v>137</v>
      </c>
      <c r="E101" s="188" t="s">
        <v>22</v>
      </c>
      <c r="F101" s="189" t="s">
        <v>158</v>
      </c>
      <c r="H101" s="190">
        <v>0.188</v>
      </c>
      <c r="I101" s="184"/>
      <c r="L101" s="179"/>
      <c r="M101" s="185"/>
      <c r="N101" s="186"/>
      <c r="O101" s="186"/>
      <c r="P101" s="186"/>
      <c r="Q101" s="186"/>
      <c r="R101" s="186"/>
      <c r="S101" s="186"/>
      <c r="T101" s="187"/>
      <c r="AT101" s="188" t="s">
        <v>137</v>
      </c>
      <c r="AU101" s="188" t="s">
        <v>81</v>
      </c>
      <c r="AV101" s="11" t="s">
        <v>81</v>
      </c>
      <c r="AW101" s="11" t="s">
        <v>36</v>
      </c>
      <c r="AX101" s="11" t="s">
        <v>73</v>
      </c>
      <c r="AY101" s="188" t="s">
        <v>126</v>
      </c>
    </row>
    <row r="102" spans="2:51" s="11" customFormat="1" ht="22.5" customHeight="1">
      <c r="B102" s="179"/>
      <c r="D102" s="177" t="s">
        <v>137</v>
      </c>
      <c r="E102" s="188" t="s">
        <v>22</v>
      </c>
      <c r="F102" s="189" t="s">
        <v>159</v>
      </c>
      <c r="H102" s="190">
        <v>0.106</v>
      </c>
      <c r="I102" s="184"/>
      <c r="L102" s="179"/>
      <c r="M102" s="185"/>
      <c r="N102" s="186"/>
      <c r="O102" s="186"/>
      <c r="P102" s="186"/>
      <c r="Q102" s="186"/>
      <c r="R102" s="186"/>
      <c r="S102" s="186"/>
      <c r="T102" s="187"/>
      <c r="AT102" s="188" t="s">
        <v>137</v>
      </c>
      <c r="AU102" s="188" t="s">
        <v>81</v>
      </c>
      <c r="AV102" s="11" t="s">
        <v>81</v>
      </c>
      <c r="AW102" s="11" t="s">
        <v>36</v>
      </c>
      <c r="AX102" s="11" t="s">
        <v>73</v>
      </c>
      <c r="AY102" s="188" t="s">
        <v>126</v>
      </c>
    </row>
    <row r="103" spans="2:51" s="12" customFormat="1" ht="22.5" customHeight="1">
      <c r="B103" s="191"/>
      <c r="D103" s="180" t="s">
        <v>137</v>
      </c>
      <c r="E103" s="192" t="s">
        <v>22</v>
      </c>
      <c r="F103" s="193" t="s">
        <v>146</v>
      </c>
      <c r="H103" s="194">
        <v>0.427</v>
      </c>
      <c r="I103" s="195"/>
      <c r="L103" s="191"/>
      <c r="M103" s="196"/>
      <c r="N103" s="197"/>
      <c r="O103" s="197"/>
      <c r="P103" s="197"/>
      <c r="Q103" s="197"/>
      <c r="R103" s="197"/>
      <c r="S103" s="197"/>
      <c r="T103" s="198"/>
      <c r="AT103" s="199" t="s">
        <v>137</v>
      </c>
      <c r="AU103" s="199" t="s">
        <v>81</v>
      </c>
      <c r="AV103" s="12" t="s">
        <v>133</v>
      </c>
      <c r="AW103" s="12" t="s">
        <v>36</v>
      </c>
      <c r="AX103" s="12" t="s">
        <v>23</v>
      </c>
      <c r="AY103" s="199" t="s">
        <v>126</v>
      </c>
    </row>
    <row r="104" spans="2:65" s="1" customFormat="1" ht="22.5" customHeight="1">
      <c r="B104" s="164"/>
      <c r="C104" s="165" t="s">
        <v>160</v>
      </c>
      <c r="D104" s="165" t="s">
        <v>128</v>
      </c>
      <c r="E104" s="166" t="s">
        <v>161</v>
      </c>
      <c r="F104" s="167" t="s">
        <v>162</v>
      </c>
      <c r="G104" s="168" t="s">
        <v>163</v>
      </c>
      <c r="H104" s="169">
        <v>18</v>
      </c>
      <c r="I104" s="170"/>
      <c r="J104" s="171">
        <f>ROUND(I104*H104,2)</f>
        <v>0</v>
      </c>
      <c r="K104" s="167" t="s">
        <v>132</v>
      </c>
      <c r="L104" s="34"/>
      <c r="M104" s="172" t="s">
        <v>22</v>
      </c>
      <c r="N104" s="173" t="s">
        <v>44</v>
      </c>
      <c r="O104" s="35"/>
      <c r="P104" s="174">
        <f>O104*H104</f>
        <v>0</v>
      </c>
      <c r="Q104" s="174">
        <v>0</v>
      </c>
      <c r="R104" s="174">
        <f>Q104*H104</f>
        <v>0</v>
      </c>
      <c r="S104" s="174">
        <v>0</v>
      </c>
      <c r="T104" s="175">
        <f>S104*H104</f>
        <v>0</v>
      </c>
      <c r="AR104" s="17" t="s">
        <v>133</v>
      </c>
      <c r="AT104" s="17" t="s">
        <v>128</v>
      </c>
      <c r="AU104" s="17" t="s">
        <v>81</v>
      </c>
      <c r="AY104" s="17" t="s">
        <v>126</v>
      </c>
      <c r="BE104" s="176">
        <f>IF(N104="základní",J104,0)</f>
        <v>0</v>
      </c>
      <c r="BF104" s="176">
        <f>IF(N104="snížená",J104,0)</f>
        <v>0</v>
      </c>
      <c r="BG104" s="176">
        <f>IF(N104="zákl. přenesená",J104,0)</f>
        <v>0</v>
      </c>
      <c r="BH104" s="176">
        <f>IF(N104="sníž. přenesená",J104,0)</f>
        <v>0</v>
      </c>
      <c r="BI104" s="176">
        <f>IF(N104="nulová",J104,0)</f>
        <v>0</v>
      </c>
      <c r="BJ104" s="17" t="s">
        <v>23</v>
      </c>
      <c r="BK104" s="176">
        <f>ROUND(I104*H104,2)</f>
        <v>0</v>
      </c>
      <c r="BL104" s="17" t="s">
        <v>133</v>
      </c>
      <c r="BM104" s="17" t="s">
        <v>164</v>
      </c>
    </row>
    <row r="105" spans="2:47" s="1" customFormat="1" ht="30" customHeight="1">
      <c r="B105" s="34"/>
      <c r="D105" s="177" t="s">
        <v>135</v>
      </c>
      <c r="F105" s="178" t="s">
        <v>165</v>
      </c>
      <c r="I105" s="138"/>
      <c r="L105" s="34"/>
      <c r="M105" s="63"/>
      <c r="N105" s="35"/>
      <c r="O105" s="35"/>
      <c r="P105" s="35"/>
      <c r="Q105" s="35"/>
      <c r="R105" s="35"/>
      <c r="S105" s="35"/>
      <c r="T105" s="64"/>
      <c r="AT105" s="17" t="s">
        <v>135</v>
      </c>
      <c r="AU105" s="17" t="s">
        <v>81</v>
      </c>
    </row>
    <row r="106" spans="2:51" s="11" customFormat="1" ht="22.5" customHeight="1">
      <c r="B106" s="179"/>
      <c r="D106" s="180" t="s">
        <v>137</v>
      </c>
      <c r="E106" s="181" t="s">
        <v>22</v>
      </c>
      <c r="F106" s="182" t="s">
        <v>166</v>
      </c>
      <c r="H106" s="183">
        <v>18</v>
      </c>
      <c r="I106" s="184"/>
      <c r="L106" s="179"/>
      <c r="M106" s="185"/>
      <c r="N106" s="186"/>
      <c r="O106" s="186"/>
      <c r="P106" s="186"/>
      <c r="Q106" s="186"/>
      <c r="R106" s="186"/>
      <c r="S106" s="186"/>
      <c r="T106" s="187"/>
      <c r="AT106" s="188" t="s">
        <v>137</v>
      </c>
      <c r="AU106" s="188" t="s">
        <v>81</v>
      </c>
      <c r="AV106" s="11" t="s">
        <v>81</v>
      </c>
      <c r="AW106" s="11" t="s">
        <v>36</v>
      </c>
      <c r="AX106" s="11" t="s">
        <v>23</v>
      </c>
      <c r="AY106" s="188" t="s">
        <v>126</v>
      </c>
    </row>
    <row r="107" spans="2:65" s="1" customFormat="1" ht="31.5" customHeight="1">
      <c r="B107" s="164"/>
      <c r="C107" s="165" t="s">
        <v>167</v>
      </c>
      <c r="D107" s="165" t="s">
        <v>128</v>
      </c>
      <c r="E107" s="166" t="s">
        <v>168</v>
      </c>
      <c r="F107" s="167" t="s">
        <v>169</v>
      </c>
      <c r="G107" s="168" t="s">
        <v>163</v>
      </c>
      <c r="H107" s="169">
        <v>31.49</v>
      </c>
      <c r="I107" s="170"/>
      <c r="J107" s="171">
        <f>ROUND(I107*H107,2)</f>
        <v>0</v>
      </c>
      <c r="K107" s="167" t="s">
        <v>132</v>
      </c>
      <c r="L107" s="34"/>
      <c r="M107" s="172" t="s">
        <v>22</v>
      </c>
      <c r="N107" s="173" t="s">
        <v>44</v>
      </c>
      <c r="O107" s="35"/>
      <c r="P107" s="174">
        <f>O107*H107</f>
        <v>0</v>
      </c>
      <c r="Q107" s="174">
        <v>0</v>
      </c>
      <c r="R107" s="174">
        <f>Q107*H107</f>
        <v>0</v>
      </c>
      <c r="S107" s="174">
        <v>0</v>
      </c>
      <c r="T107" s="175">
        <f>S107*H107</f>
        <v>0</v>
      </c>
      <c r="AR107" s="17" t="s">
        <v>133</v>
      </c>
      <c r="AT107" s="17" t="s">
        <v>128</v>
      </c>
      <c r="AU107" s="17" t="s">
        <v>81</v>
      </c>
      <c r="AY107" s="17" t="s">
        <v>126</v>
      </c>
      <c r="BE107" s="176">
        <f>IF(N107="základní",J107,0)</f>
        <v>0</v>
      </c>
      <c r="BF107" s="176">
        <f>IF(N107="snížená",J107,0)</f>
        <v>0</v>
      </c>
      <c r="BG107" s="176">
        <f>IF(N107="zákl. přenesená",J107,0)</f>
        <v>0</v>
      </c>
      <c r="BH107" s="176">
        <f>IF(N107="sníž. přenesená",J107,0)</f>
        <v>0</v>
      </c>
      <c r="BI107" s="176">
        <f>IF(N107="nulová",J107,0)</f>
        <v>0</v>
      </c>
      <c r="BJ107" s="17" t="s">
        <v>23</v>
      </c>
      <c r="BK107" s="176">
        <f>ROUND(I107*H107,2)</f>
        <v>0</v>
      </c>
      <c r="BL107" s="17" t="s">
        <v>133</v>
      </c>
      <c r="BM107" s="17" t="s">
        <v>170</v>
      </c>
    </row>
    <row r="108" spans="2:47" s="1" customFormat="1" ht="42" customHeight="1">
      <c r="B108" s="34"/>
      <c r="D108" s="177" t="s">
        <v>135</v>
      </c>
      <c r="F108" s="178" t="s">
        <v>171</v>
      </c>
      <c r="I108" s="138"/>
      <c r="L108" s="34"/>
      <c r="M108" s="63"/>
      <c r="N108" s="35"/>
      <c r="O108" s="35"/>
      <c r="P108" s="35"/>
      <c r="Q108" s="35"/>
      <c r="R108" s="35"/>
      <c r="S108" s="35"/>
      <c r="T108" s="64"/>
      <c r="AT108" s="17" t="s">
        <v>135</v>
      </c>
      <c r="AU108" s="17" t="s">
        <v>81</v>
      </c>
    </row>
    <row r="109" spans="2:51" s="11" customFormat="1" ht="22.5" customHeight="1">
      <c r="B109" s="179"/>
      <c r="D109" s="180" t="s">
        <v>137</v>
      </c>
      <c r="E109" s="181" t="s">
        <v>22</v>
      </c>
      <c r="F109" s="182" t="s">
        <v>172</v>
      </c>
      <c r="H109" s="183">
        <v>31.49</v>
      </c>
      <c r="I109" s="184"/>
      <c r="L109" s="179"/>
      <c r="M109" s="185"/>
      <c r="N109" s="186"/>
      <c r="O109" s="186"/>
      <c r="P109" s="186"/>
      <c r="Q109" s="186"/>
      <c r="R109" s="186"/>
      <c r="S109" s="186"/>
      <c r="T109" s="187"/>
      <c r="AT109" s="188" t="s">
        <v>137</v>
      </c>
      <c r="AU109" s="188" t="s">
        <v>81</v>
      </c>
      <c r="AV109" s="11" t="s">
        <v>81</v>
      </c>
      <c r="AW109" s="11" t="s">
        <v>36</v>
      </c>
      <c r="AX109" s="11" t="s">
        <v>23</v>
      </c>
      <c r="AY109" s="188" t="s">
        <v>126</v>
      </c>
    </row>
    <row r="110" spans="2:65" s="1" customFormat="1" ht="22.5" customHeight="1">
      <c r="B110" s="164"/>
      <c r="C110" s="165" t="s">
        <v>173</v>
      </c>
      <c r="D110" s="165" t="s">
        <v>128</v>
      </c>
      <c r="E110" s="166" t="s">
        <v>174</v>
      </c>
      <c r="F110" s="167" t="s">
        <v>175</v>
      </c>
      <c r="G110" s="168" t="s">
        <v>163</v>
      </c>
      <c r="H110" s="169">
        <v>31.49</v>
      </c>
      <c r="I110" s="170"/>
      <c r="J110" s="171">
        <f>ROUND(I110*H110,2)</f>
        <v>0</v>
      </c>
      <c r="K110" s="167" t="s">
        <v>132</v>
      </c>
      <c r="L110" s="34"/>
      <c r="M110" s="172" t="s">
        <v>22</v>
      </c>
      <c r="N110" s="173" t="s">
        <v>44</v>
      </c>
      <c r="O110" s="35"/>
      <c r="P110" s="174">
        <f>O110*H110</f>
        <v>0</v>
      </c>
      <c r="Q110" s="174">
        <v>0</v>
      </c>
      <c r="R110" s="174">
        <f>Q110*H110</f>
        <v>0</v>
      </c>
      <c r="S110" s="174">
        <v>0</v>
      </c>
      <c r="T110" s="175">
        <f>S110*H110</f>
        <v>0</v>
      </c>
      <c r="AR110" s="17" t="s">
        <v>133</v>
      </c>
      <c r="AT110" s="17" t="s">
        <v>128</v>
      </c>
      <c r="AU110" s="17" t="s">
        <v>81</v>
      </c>
      <c r="AY110" s="17" t="s">
        <v>126</v>
      </c>
      <c r="BE110" s="176">
        <f>IF(N110="základní",J110,0)</f>
        <v>0</v>
      </c>
      <c r="BF110" s="176">
        <f>IF(N110="snížená",J110,0)</f>
        <v>0</v>
      </c>
      <c r="BG110" s="176">
        <f>IF(N110="zákl. přenesená",J110,0)</f>
        <v>0</v>
      </c>
      <c r="BH110" s="176">
        <f>IF(N110="sníž. přenesená",J110,0)</f>
        <v>0</v>
      </c>
      <c r="BI110" s="176">
        <f>IF(N110="nulová",J110,0)</f>
        <v>0</v>
      </c>
      <c r="BJ110" s="17" t="s">
        <v>23</v>
      </c>
      <c r="BK110" s="176">
        <f>ROUND(I110*H110,2)</f>
        <v>0</v>
      </c>
      <c r="BL110" s="17" t="s">
        <v>133</v>
      </c>
      <c r="BM110" s="17" t="s">
        <v>176</v>
      </c>
    </row>
    <row r="111" spans="2:47" s="1" customFormat="1" ht="30" customHeight="1">
      <c r="B111" s="34"/>
      <c r="D111" s="177" t="s">
        <v>135</v>
      </c>
      <c r="F111" s="178" t="s">
        <v>177</v>
      </c>
      <c r="I111" s="138"/>
      <c r="L111" s="34"/>
      <c r="M111" s="63"/>
      <c r="N111" s="35"/>
      <c r="O111" s="35"/>
      <c r="P111" s="35"/>
      <c r="Q111" s="35"/>
      <c r="R111" s="35"/>
      <c r="S111" s="35"/>
      <c r="T111" s="64"/>
      <c r="AT111" s="17" t="s">
        <v>135</v>
      </c>
      <c r="AU111" s="17" t="s">
        <v>81</v>
      </c>
    </row>
    <row r="112" spans="2:51" s="11" customFormat="1" ht="22.5" customHeight="1">
      <c r="B112" s="179"/>
      <c r="D112" s="180" t="s">
        <v>137</v>
      </c>
      <c r="E112" s="181" t="s">
        <v>22</v>
      </c>
      <c r="F112" s="182" t="s">
        <v>172</v>
      </c>
      <c r="H112" s="183">
        <v>31.49</v>
      </c>
      <c r="I112" s="184"/>
      <c r="L112" s="179"/>
      <c r="M112" s="185"/>
      <c r="N112" s="186"/>
      <c r="O112" s="186"/>
      <c r="P112" s="186"/>
      <c r="Q112" s="186"/>
      <c r="R112" s="186"/>
      <c r="S112" s="186"/>
      <c r="T112" s="187"/>
      <c r="AT112" s="188" t="s">
        <v>137</v>
      </c>
      <c r="AU112" s="188" t="s">
        <v>81</v>
      </c>
      <c r="AV112" s="11" t="s">
        <v>81</v>
      </c>
      <c r="AW112" s="11" t="s">
        <v>36</v>
      </c>
      <c r="AX112" s="11" t="s">
        <v>23</v>
      </c>
      <c r="AY112" s="188" t="s">
        <v>126</v>
      </c>
    </row>
    <row r="113" spans="2:65" s="1" customFormat="1" ht="31.5" customHeight="1">
      <c r="B113" s="164"/>
      <c r="C113" s="165" t="s">
        <v>178</v>
      </c>
      <c r="D113" s="165" t="s">
        <v>128</v>
      </c>
      <c r="E113" s="166" t="s">
        <v>179</v>
      </c>
      <c r="F113" s="167" t="s">
        <v>180</v>
      </c>
      <c r="G113" s="168" t="s">
        <v>163</v>
      </c>
      <c r="H113" s="169">
        <v>272.52</v>
      </c>
      <c r="I113" s="170"/>
      <c r="J113" s="171">
        <f>ROUND(I113*H113,2)</f>
        <v>0</v>
      </c>
      <c r="K113" s="167" t="s">
        <v>132</v>
      </c>
      <c r="L113" s="34"/>
      <c r="M113" s="172" t="s">
        <v>22</v>
      </c>
      <c r="N113" s="173" t="s">
        <v>44</v>
      </c>
      <c r="O113" s="35"/>
      <c r="P113" s="174">
        <f>O113*H113</f>
        <v>0</v>
      </c>
      <c r="Q113" s="174">
        <v>0</v>
      </c>
      <c r="R113" s="174">
        <f>Q113*H113</f>
        <v>0</v>
      </c>
      <c r="S113" s="174">
        <v>0</v>
      </c>
      <c r="T113" s="175">
        <f>S113*H113</f>
        <v>0</v>
      </c>
      <c r="AR113" s="17" t="s">
        <v>133</v>
      </c>
      <c r="AT113" s="17" t="s">
        <v>128</v>
      </c>
      <c r="AU113" s="17" t="s">
        <v>81</v>
      </c>
      <c r="AY113" s="17" t="s">
        <v>126</v>
      </c>
      <c r="BE113" s="176">
        <f>IF(N113="základní",J113,0)</f>
        <v>0</v>
      </c>
      <c r="BF113" s="176">
        <f>IF(N113="snížená",J113,0)</f>
        <v>0</v>
      </c>
      <c r="BG113" s="176">
        <f>IF(N113="zákl. přenesená",J113,0)</f>
        <v>0</v>
      </c>
      <c r="BH113" s="176">
        <f>IF(N113="sníž. přenesená",J113,0)</f>
        <v>0</v>
      </c>
      <c r="BI113" s="176">
        <f>IF(N113="nulová",J113,0)</f>
        <v>0</v>
      </c>
      <c r="BJ113" s="17" t="s">
        <v>23</v>
      </c>
      <c r="BK113" s="176">
        <f>ROUND(I113*H113,2)</f>
        <v>0</v>
      </c>
      <c r="BL113" s="17" t="s">
        <v>133</v>
      </c>
      <c r="BM113" s="17" t="s">
        <v>181</v>
      </c>
    </row>
    <row r="114" spans="2:47" s="1" customFormat="1" ht="30" customHeight="1">
      <c r="B114" s="34"/>
      <c r="D114" s="177" t="s">
        <v>135</v>
      </c>
      <c r="F114" s="178" t="s">
        <v>182</v>
      </c>
      <c r="I114" s="138"/>
      <c r="L114" s="34"/>
      <c r="M114" s="63"/>
      <c r="N114" s="35"/>
      <c r="O114" s="35"/>
      <c r="P114" s="35"/>
      <c r="Q114" s="35"/>
      <c r="R114" s="35"/>
      <c r="S114" s="35"/>
      <c r="T114" s="64"/>
      <c r="AT114" s="17" t="s">
        <v>135</v>
      </c>
      <c r="AU114" s="17" t="s">
        <v>81</v>
      </c>
    </row>
    <row r="115" spans="2:51" s="11" customFormat="1" ht="22.5" customHeight="1">
      <c r="B115" s="179"/>
      <c r="D115" s="177" t="s">
        <v>137</v>
      </c>
      <c r="E115" s="188" t="s">
        <v>22</v>
      </c>
      <c r="F115" s="189" t="s">
        <v>183</v>
      </c>
      <c r="H115" s="190">
        <v>1.5</v>
      </c>
      <c r="I115" s="184"/>
      <c r="L115" s="179"/>
      <c r="M115" s="185"/>
      <c r="N115" s="186"/>
      <c r="O115" s="186"/>
      <c r="P115" s="186"/>
      <c r="Q115" s="186"/>
      <c r="R115" s="186"/>
      <c r="S115" s="186"/>
      <c r="T115" s="187"/>
      <c r="AT115" s="188" t="s">
        <v>137</v>
      </c>
      <c r="AU115" s="188" t="s">
        <v>81</v>
      </c>
      <c r="AV115" s="11" t="s">
        <v>81</v>
      </c>
      <c r="AW115" s="11" t="s">
        <v>36</v>
      </c>
      <c r="AX115" s="11" t="s">
        <v>73</v>
      </c>
      <c r="AY115" s="188" t="s">
        <v>126</v>
      </c>
    </row>
    <row r="116" spans="2:51" s="11" customFormat="1" ht="22.5" customHeight="1">
      <c r="B116" s="179"/>
      <c r="D116" s="177" t="s">
        <v>137</v>
      </c>
      <c r="E116" s="188" t="s">
        <v>22</v>
      </c>
      <c r="F116" s="189" t="s">
        <v>184</v>
      </c>
      <c r="H116" s="190">
        <v>2.4</v>
      </c>
      <c r="I116" s="184"/>
      <c r="L116" s="179"/>
      <c r="M116" s="185"/>
      <c r="N116" s="186"/>
      <c r="O116" s="186"/>
      <c r="P116" s="186"/>
      <c r="Q116" s="186"/>
      <c r="R116" s="186"/>
      <c r="S116" s="186"/>
      <c r="T116" s="187"/>
      <c r="AT116" s="188" t="s">
        <v>137</v>
      </c>
      <c r="AU116" s="188" t="s">
        <v>81</v>
      </c>
      <c r="AV116" s="11" t="s">
        <v>81</v>
      </c>
      <c r="AW116" s="11" t="s">
        <v>36</v>
      </c>
      <c r="AX116" s="11" t="s">
        <v>73</v>
      </c>
      <c r="AY116" s="188" t="s">
        <v>126</v>
      </c>
    </row>
    <row r="117" spans="2:51" s="11" customFormat="1" ht="22.5" customHeight="1">
      <c r="B117" s="179"/>
      <c r="D117" s="177" t="s">
        <v>137</v>
      </c>
      <c r="E117" s="188" t="s">
        <v>22</v>
      </c>
      <c r="F117" s="189" t="s">
        <v>185</v>
      </c>
      <c r="H117" s="190">
        <v>9</v>
      </c>
      <c r="I117" s="184"/>
      <c r="L117" s="179"/>
      <c r="M117" s="185"/>
      <c r="N117" s="186"/>
      <c r="O117" s="186"/>
      <c r="P117" s="186"/>
      <c r="Q117" s="186"/>
      <c r="R117" s="186"/>
      <c r="S117" s="186"/>
      <c r="T117" s="187"/>
      <c r="AT117" s="188" t="s">
        <v>137</v>
      </c>
      <c r="AU117" s="188" t="s">
        <v>81</v>
      </c>
      <c r="AV117" s="11" t="s">
        <v>81</v>
      </c>
      <c r="AW117" s="11" t="s">
        <v>36</v>
      </c>
      <c r="AX117" s="11" t="s">
        <v>73</v>
      </c>
      <c r="AY117" s="188" t="s">
        <v>126</v>
      </c>
    </row>
    <row r="118" spans="2:51" s="11" customFormat="1" ht="22.5" customHeight="1">
      <c r="B118" s="179"/>
      <c r="D118" s="177" t="s">
        <v>137</v>
      </c>
      <c r="E118" s="188" t="s">
        <v>22</v>
      </c>
      <c r="F118" s="189" t="s">
        <v>186</v>
      </c>
      <c r="H118" s="190">
        <v>14.5</v>
      </c>
      <c r="I118" s="184"/>
      <c r="L118" s="179"/>
      <c r="M118" s="185"/>
      <c r="N118" s="186"/>
      <c r="O118" s="186"/>
      <c r="P118" s="186"/>
      <c r="Q118" s="186"/>
      <c r="R118" s="186"/>
      <c r="S118" s="186"/>
      <c r="T118" s="187"/>
      <c r="AT118" s="188" t="s">
        <v>137</v>
      </c>
      <c r="AU118" s="188" t="s">
        <v>81</v>
      </c>
      <c r="AV118" s="11" t="s">
        <v>81</v>
      </c>
      <c r="AW118" s="11" t="s">
        <v>36</v>
      </c>
      <c r="AX118" s="11" t="s">
        <v>73</v>
      </c>
      <c r="AY118" s="188" t="s">
        <v>126</v>
      </c>
    </row>
    <row r="119" spans="2:51" s="11" customFormat="1" ht="22.5" customHeight="1">
      <c r="B119" s="179"/>
      <c r="D119" s="177" t="s">
        <v>137</v>
      </c>
      <c r="E119" s="188" t="s">
        <v>22</v>
      </c>
      <c r="F119" s="189" t="s">
        <v>187</v>
      </c>
      <c r="H119" s="190">
        <v>21</v>
      </c>
      <c r="I119" s="184"/>
      <c r="L119" s="179"/>
      <c r="M119" s="185"/>
      <c r="N119" s="186"/>
      <c r="O119" s="186"/>
      <c r="P119" s="186"/>
      <c r="Q119" s="186"/>
      <c r="R119" s="186"/>
      <c r="S119" s="186"/>
      <c r="T119" s="187"/>
      <c r="AT119" s="188" t="s">
        <v>137</v>
      </c>
      <c r="AU119" s="188" t="s">
        <v>81</v>
      </c>
      <c r="AV119" s="11" t="s">
        <v>81</v>
      </c>
      <c r="AW119" s="11" t="s">
        <v>36</v>
      </c>
      <c r="AX119" s="11" t="s">
        <v>73</v>
      </c>
      <c r="AY119" s="188" t="s">
        <v>126</v>
      </c>
    </row>
    <row r="120" spans="2:51" s="11" customFormat="1" ht="22.5" customHeight="1">
      <c r="B120" s="179"/>
      <c r="D120" s="177" t="s">
        <v>137</v>
      </c>
      <c r="E120" s="188" t="s">
        <v>22</v>
      </c>
      <c r="F120" s="189" t="s">
        <v>188</v>
      </c>
      <c r="H120" s="190">
        <v>31.5</v>
      </c>
      <c r="I120" s="184"/>
      <c r="L120" s="179"/>
      <c r="M120" s="185"/>
      <c r="N120" s="186"/>
      <c r="O120" s="186"/>
      <c r="P120" s="186"/>
      <c r="Q120" s="186"/>
      <c r="R120" s="186"/>
      <c r="S120" s="186"/>
      <c r="T120" s="187"/>
      <c r="AT120" s="188" t="s">
        <v>137</v>
      </c>
      <c r="AU120" s="188" t="s">
        <v>81</v>
      </c>
      <c r="AV120" s="11" t="s">
        <v>81</v>
      </c>
      <c r="AW120" s="11" t="s">
        <v>36</v>
      </c>
      <c r="AX120" s="11" t="s">
        <v>73</v>
      </c>
      <c r="AY120" s="188" t="s">
        <v>126</v>
      </c>
    </row>
    <row r="121" spans="2:51" s="11" customFormat="1" ht="22.5" customHeight="1">
      <c r="B121" s="179"/>
      <c r="D121" s="177" t="s">
        <v>137</v>
      </c>
      <c r="E121" s="188" t="s">
        <v>22</v>
      </c>
      <c r="F121" s="189" t="s">
        <v>189</v>
      </c>
      <c r="H121" s="190">
        <v>34.1</v>
      </c>
      <c r="I121" s="184"/>
      <c r="L121" s="179"/>
      <c r="M121" s="185"/>
      <c r="N121" s="186"/>
      <c r="O121" s="186"/>
      <c r="P121" s="186"/>
      <c r="Q121" s="186"/>
      <c r="R121" s="186"/>
      <c r="S121" s="186"/>
      <c r="T121" s="187"/>
      <c r="AT121" s="188" t="s">
        <v>137</v>
      </c>
      <c r="AU121" s="188" t="s">
        <v>81</v>
      </c>
      <c r="AV121" s="11" t="s">
        <v>81</v>
      </c>
      <c r="AW121" s="11" t="s">
        <v>36</v>
      </c>
      <c r="AX121" s="11" t="s">
        <v>73</v>
      </c>
      <c r="AY121" s="188" t="s">
        <v>126</v>
      </c>
    </row>
    <row r="122" spans="2:51" s="11" customFormat="1" ht="22.5" customHeight="1">
      <c r="B122" s="179"/>
      <c r="D122" s="177" t="s">
        <v>137</v>
      </c>
      <c r="E122" s="188" t="s">
        <v>22</v>
      </c>
      <c r="F122" s="189" t="s">
        <v>190</v>
      </c>
      <c r="H122" s="190">
        <v>29.9</v>
      </c>
      <c r="I122" s="184"/>
      <c r="L122" s="179"/>
      <c r="M122" s="185"/>
      <c r="N122" s="186"/>
      <c r="O122" s="186"/>
      <c r="P122" s="186"/>
      <c r="Q122" s="186"/>
      <c r="R122" s="186"/>
      <c r="S122" s="186"/>
      <c r="T122" s="187"/>
      <c r="AT122" s="188" t="s">
        <v>137</v>
      </c>
      <c r="AU122" s="188" t="s">
        <v>81</v>
      </c>
      <c r="AV122" s="11" t="s">
        <v>81</v>
      </c>
      <c r="AW122" s="11" t="s">
        <v>36</v>
      </c>
      <c r="AX122" s="11" t="s">
        <v>73</v>
      </c>
      <c r="AY122" s="188" t="s">
        <v>126</v>
      </c>
    </row>
    <row r="123" spans="2:51" s="11" customFormat="1" ht="22.5" customHeight="1">
      <c r="B123" s="179"/>
      <c r="D123" s="177" t="s">
        <v>137</v>
      </c>
      <c r="E123" s="188" t="s">
        <v>22</v>
      </c>
      <c r="F123" s="189" t="s">
        <v>191</v>
      </c>
      <c r="H123" s="190">
        <v>37.5</v>
      </c>
      <c r="I123" s="184"/>
      <c r="L123" s="179"/>
      <c r="M123" s="185"/>
      <c r="N123" s="186"/>
      <c r="O123" s="186"/>
      <c r="P123" s="186"/>
      <c r="Q123" s="186"/>
      <c r="R123" s="186"/>
      <c r="S123" s="186"/>
      <c r="T123" s="187"/>
      <c r="AT123" s="188" t="s">
        <v>137</v>
      </c>
      <c r="AU123" s="188" t="s">
        <v>81</v>
      </c>
      <c r="AV123" s="11" t="s">
        <v>81</v>
      </c>
      <c r="AW123" s="11" t="s">
        <v>36</v>
      </c>
      <c r="AX123" s="11" t="s">
        <v>73</v>
      </c>
      <c r="AY123" s="188" t="s">
        <v>126</v>
      </c>
    </row>
    <row r="124" spans="2:51" s="11" customFormat="1" ht="22.5" customHeight="1">
      <c r="B124" s="179"/>
      <c r="D124" s="177" t="s">
        <v>137</v>
      </c>
      <c r="E124" s="188" t="s">
        <v>22</v>
      </c>
      <c r="F124" s="189" t="s">
        <v>192</v>
      </c>
      <c r="H124" s="190">
        <v>45.9</v>
      </c>
      <c r="I124" s="184"/>
      <c r="L124" s="179"/>
      <c r="M124" s="185"/>
      <c r="N124" s="186"/>
      <c r="O124" s="186"/>
      <c r="P124" s="186"/>
      <c r="Q124" s="186"/>
      <c r="R124" s="186"/>
      <c r="S124" s="186"/>
      <c r="T124" s="187"/>
      <c r="AT124" s="188" t="s">
        <v>137</v>
      </c>
      <c r="AU124" s="188" t="s">
        <v>81</v>
      </c>
      <c r="AV124" s="11" t="s">
        <v>81</v>
      </c>
      <c r="AW124" s="11" t="s">
        <v>36</v>
      </c>
      <c r="AX124" s="11" t="s">
        <v>73</v>
      </c>
      <c r="AY124" s="188" t="s">
        <v>126</v>
      </c>
    </row>
    <row r="125" spans="2:51" s="11" customFormat="1" ht="22.5" customHeight="1">
      <c r="B125" s="179"/>
      <c r="D125" s="177" t="s">
        <v>137</v>
      </c>
      <c r="E125" s="188" t="s">
        <v>22</v>
      </c>
      <c r="F125" s="189" t="s">
        <v>193</v>
      </c>
      <c r="H125" s="190">
        <v>45.22</v>
      </c>
      <c r="I125" s="184"/>
      <c r="L125" s="179"/>
      <c r="M125" s="185"/>
      <c r="N125" s="186"/>
      <c r="O125" s="186"/>
      <c r="P125" s="186"/>
      <c r="Q125" s="186"/>
      <c r="R125" s="186"/>
      <c r="S125" s="186"/>
      <c r="T125" s="187"/>
      <c r="AT125" s="188" t="s">
        <v>137</v>
      </c>
      <c r="AU125" s="188" t="s">
        <v>81</v>
      </c>
      <c r="AV125" s="11" t="s">
        <v>81</v>
      </c>
      <c r="AW125" s="11" t="s">
        <v>36</v>
      </c>
      <c r="AX125" s="11" t="s">
        <v>73</v>
      </c>
      <c r="AY125" s="188" t="s">
        <v>126</v>
      </c>
    </row>
    <row r="126" spans="2:51" s="12" customFormat="1" ht="22.5" customHeight="1">
      <c r="B126" s="191"/>
      <c r="D126" s="180" t="s">
        <v>137</v>
      </c>
      <c r="E126" s="192" t="s">
        <v>22</v>
      </c>
      <c r="F126" s="193" t="s">
        <v>146</v>
      </c>
      <c r="H126" s="194">
        <v>272.52</v>
      </c>
      <c r="I126" s="195"/>
      <c r="L126" s="191"/>
      <c r="M126" s="196"/>
      <c r="N126" s="197"/>
      <c r="O126" s="197"/>
      <c r="P126" s="197"/>
      <c r="Q126" s="197"/>
      <c r="R126" s="197"/>
      <c r="S126" s="197"/>
      <c r="T126" s="198"/>
      <c r="AT126" s="199" t="s">
        <v>137</v>
      </c>
      <c r="AU126" s="199" t="s">
        <v>81</v>
      </c>
      <c r="AV126" s="12" t="s">
        <v>133</v>
      </c>
      <c r="AW126" s="12" t="s">
        <v>36</v>
      </c>
      <c r="AX126" s="12" t="s">
        <v>23</v>
      </c>
      <c r="AY126" s="199" t="s">
        <v>126</v>
      </c>
    </row>
    <row r="127" spans="2:65" s="1" customFormat="1" ht="22.5" customHeight="1">
      <c r="B127" s="164"/>
      <c r="C127" s="165" t="s">
        <v>194</v>
      </c>
      <c r="D127" s="165" t="s">
        <v>128</v>
      </c>
      <c r="E127" s="166" t="s">
        <v>195</v>
      </c>
      <c r="F127" s="167" t="s">
        <v>196</v>
      </c>
      <c r="G127" s="168" t="s">
        <v>163</v>
      </c>
      <c r="H127" s="169">
        <v>31.49</v>
      </c>
      <c r="I127" s="170"/>
      <c r="J127" s="171">
        <f>ROUND(I127*H127,2)</f>
        <v>0</v>
      </c>
      <c r="K127" s="167" t="s">
        <v>132</v>
      </c>
      <c r="L127" s="34"/>
      <c r="M127" s="172" t="s">
        <v>22</v>
      </c>
      <c r="N127" s="173" t="s">
        <v>44</v>
      </c>
      <c r="O127" s="35"/>
      <c r="P127" s="174">
        <f>O127*H127</f>
        <v>0</v>
      </c>
      <c r="Q127" s="174">
        <v>0</v>
      </c>
      <c r="R127" s="174">
        <f>Q127*H127</f>
        <v>0</v>
      </c>
      <c r="S127" s="174">
        <v>0</v>
      </c>
      <c r="T127" s="175">
        <f>S127*H127</f>
        <v>0</v>
      </c>
      <c r="AR127" s="17" t="s">
        <v>133</v>
      </c>
      <c r="AT127" s="17" t="s">
        <v>128</v>
      </c>
      <c r="AU127" s="17" t="s">
        <v>81</v>
      </c>
      <c r="AY127" s="17" t="s">
        <v>126</v>
      </c>
      <c r="BE127" s="176">
        <f>IF(N127="základní",J127,0)</f>
        <v>0</v>
      </c>
      <c r="BF127" s="176">
        <f>IF(N127="snížená",J127,0)</f>
        <v>0</v>
      </c>
      <c r="BG127" s="176">
        <f>IF(N127="zákl. přenesená",J127,0)</f>
        <v>0</v>
      </c>
      <c r="BH127" s="176">
        <f>IF(N127="sníž. přenesená",J127,0)</f>
        <v>0</v>
      </c>
      <c r="BI127" s="176">
        <f>IF(N127="nulová",J127,0)</f>
        <v>0</v>
      </c>
      <c r="BJ127" s="17" t="s">
        <v>23</v>
      </c>
      <c r="BK127" s="176">
        <f>ROUND(I127*H127,2)</f>
        <v>0</v>
      </c>
      <c r="BL127" s="17" t="s">
        <v>133</v>
      </c>
      <c r="BM127" s="17" t="s">
        <v>197</v>
      </c>
    </row>
    <row r="128" spans="2:47" s="1" customFormat="1" ht="30" customHeight="1">
      <c r="B128" s="34"/>
      <c r="D128" s="177" t="s">
        <v>135</v>
      </c>
      <c r="F128" s="178" t="s">
        <v>198</v>
      </c>
      <c r="I128" s="138"/>
      <c r="L128" s="34"/>
      <c r="M128" s="63"/>
      <c r="N128" s="35"/>
      <c r="O128" s="35"/>
      <c r="P128" s="35"/>
      <c r="Q128" s="35"/>
      <c r="R128" s="35"/>
      <c r="S128" s="35"/>
      <c r="T128" s="64"/>
      <c r="AT128" s="17" t="s">
        <v>135</v>
      </c>
      <c r="AU128" s="17" t="s">
        <v>81</v>
      </c>
    </row>
    <row r="129" spans="2:51" s="11" customFormat="1" ht="22.5" customHeight="1">
      <c r="B129" s="179"/>
      <c r="D129" s="180" t="s">
        <v>137</v>
      </c>
      <c r="E129" s="181" t="s">
        <v>22</v>
      </c>
      <c r="F129" s="182" t="s">
        <v>172</v>
      </c>
      <c r="H129" s="183">
        <v>31.49</v>
      </c>
      <c r="I129" s="184"/>
      <c r="L129" s="179"/>
      <c r="M129" s="185"/>
      <c r="N129" s="186"/>
      <c r="O129" s="186"/>
      <c r="P129" s="186"/>
      <c r="Q129" s="186"/>
      <c r="R129" s="186"/>
      <c r="S129" s="186"/>
      <c r="T129" s="187"/>
      <c r="AT129" s="188" t="s">
        <v>137</v>
      </c>
      <c r="AU129" s="188" t="s">
        <v>81</v>
      </c>
      <c r="AV129" s="11" t="s">
        <v>81</v>
      </c>
      <c r="AW129" s="11" t="s">
        <v>36</v>
      </c>
      <c r="AX129" s="11" t="s">
        <v>23</v>
      </c>
      <c r="AY129" s="188" t="s">
        <v>126</v>
      </c>
    </row>
    <row r="130" spans="2:65" s="1" customFormat="1" ht="22.5" customHeight="1">
      <c r="B130" s="164"/>
      <c r="C130" s="165" t="s">
        <v>28</v>
      </c>
      <c r="D130" s="165" t="s">
        <v>128</v>
      </c>
      <c r="E130" s="166" t="s">
        <v>199</v>
      </c>
      <c r="F130" s="167" t="s">
        <v>200</v>
      </c>
      <c r="G130" s="168" t="s">
        <v>131</v>
      </c>
      <c r="H130" s="169">
        <v>120.02</v>
      </c>
      <c r="I130" s="170"/>
      <c r="J130" s="171">
        <f>ROUND(I130*H130,2)</f>
        <v>0</v>
      </c>
      <c r="K130" s="167" t="s">
        <v>201</v>
      </c>
      <c r="L130" s="34"/>
      <c r="M130" s="172" t="s">
        <v>22</v>
      </c>
      <c r="N130" s="173" t="s">
        <v>44</v>
      </c>
      <c r="O130" s="35"/>
      <c r="P130" s="174">
        <f>O130*H130</f>
        <v>0</v>
      </c>
      <c r="Q130" s="174">
        <v>0</v>
      </c>
      <c r="R130" s="174">
        <f>Q130*H130</f>
        <v>0</v>
      </c>
      <c r="S130" s="174">
        <v>0</v>
      </c>
      <c r="T130" s="175">
        <f>S130*H130</f>
        <v>0</v>
      </c>
      <c r="AR130" s="17" t="s">
        <v>133</v>
      </c>
      <c r="AT130" s="17" t="s">
        <v>128</v>
      </c>
      <c r="AU130" s="17" t="s">
        <v>81</v>
      </c>
      <c r="AY130" s="17" t="s">
        <v>126</v>
      </c>
      <c r="BE130" s="176">
        <f>IF(N130="základní",J130,0)</f>
        <v>0</v>
      </c>
      <c r="BF130" s="176">
        <f>IF(N130="snížená",J130,0)</f>
        <v>0</v>
      </c>
      <c r="BG130" s="176">
        <f>IF(N130="zákl. přenesená",J130,0)</f>
        <v>0</v>
      </c>
      <c r="BH130" s="176">
        <f>IF(N130="sníž. přenesená",J130,0)</f>
        <v>0</v>
      </c>
      <c r="BI130" s="176">
        <f>IF(N130="nulová",J130,0)</f>
        <v>0</v>
      </c>
      <c r="BJ130" s="17" t="s">
        <v>23</v>
      </c>
      <c r="BK130" s="176">
        <f>ROUND(I130*H130,2)</f>
        <v>0</v>
      </c>
      <c r="BL130" s="17" t="s">
        <v>133</v>
      </c>
      <c r="BM130" s="17" t="s">
        <v>202</v>
      </c>
    </row>
    <row r="131" spans="2:47" s="1" customFormat="1" ht="30" customHeight="1">
      <c r="B131" s="34"/>
      <c r="D131" s="177" t="s">
        <v>135</v>
      </c>
      <c r="F131" s="178" t="s">
        <v>203</v>
      </c>
      <c r="I131" s="138"/>
      <c r="L131" s="34"/>
      <c r="M131" s="63"/>
      <c r="N131" s="35"/>
      <c r="O131" s="35"/>
      <c r="P131" s="35"/>
      <c r="Q131" s="35"/>
      <c r="R131" s="35"/>
      <c r="S131" s="35"/>
      <c r="T131" s="64"/>
      <c r="AT131" s="17" t="s">
        <v>135</v>
      </c>
      <c r="AU131" s="17" t="s">
        <v>81</v>
      </c>
    </row>
    <row r="132" spans="2:51" s="11" customFormat="1" ht="22.5" customHeight="1">
      <c r="B132" s="179"/>
      <c r="D132" s="180" t="s">
        <v>137</v>
      </c>
      <c r="E132" s="181" t="s">
        <v>22</v>
      </c>
      <c r="F132" s="182" t="s">
        <v>204</v>
      </c>
      <c r="H132" s="183">
        <v>120.02</v>
      </c>
      <c r="I132" s="184"/>
      <c r="L132" s="179"/>
      <c r="M132" s="185"/>
      <c r="N132" s="186"/>
      <c r="O132" s="186"/>
      <c r="P132" s="186"/>
      <c r="Q132" s="186"/>
      <c r="R132" s="186"/>
      <c r="S132" s="186"/>
      <c r="T132" s="187"/>
      <c r="AT132" s="188" t="s">
        <v>137</v>
      </c>
      <c r="AU132" s="188" t="s">
        <v>81</v>
      </c>
      <c r="AV132" s="11" t="s">
        <v>81</v>
      </c>
      <c r="AW132" s="11" t="s">
        <v>36</v>
      </c>
      <c r="AX132" s="11" t="s">
        <v>23</v>
      </c>
      <c r="AY132" s="188" t="s">
        <v>126</v>
      </c>
    </row>
    <row r="133" spans="2:65" s="1" customFormat="1" ht="22.5" customHeight="1">
      <c r="B133" s="164"/>
      <c r="C133" s="200" t="s">
        <v>205</v>
      </c>
      <c r="D133" s="200" t="s">
        <v>206</v>
      </c>
      <c r="E133" s="201" t="s">
        <v>207</v>
      </c>
      <c r="F133" s="202" t="s">
        <v>208</v>
      </c>
      <c r="G133" s="203" t="s">
        <v>209</v>
      </c>
      <c r="H133" s="204">
        <v>3.001</v>
      </c>
      <c r="I133" s="205"/>
      <c r="J133" s="206">
        <f>ROUND(I133*H133,2)</f>
        <v>0</v>
      </c>
      <c r="K133" s="202" t="s">
        <v>201</v>
      </c>
      <c r="L133" s="207"/>
      <c r="M133" s="208" t="s">
        <v>22</v>
      </c>
      <c r="N133" s="209" t="s">
        <v>44</v>
      </c>
      <c r="O133" s="35"/>
      <c r="P133" s="174">
        <f>O133*H133</f>
        <v>0</v>
      </c>
      <c r="Q133" s="174">
        <v>0.001</v>
      </c>
      <c r="R133" s="174">
        <f>Q133*H133</f>
        <v>0.0030009999999999998</v>
      </c>
      <c r="S133" s="174">
        <v>0</v>
      </c>
      <c r="T133" s="175">
        <f>S133*H133</f>
        <v>0</v>
      </c>
      <c r="AR133" s="17" t="s">
        <v>178</v>
      </c>
      <c r="AT133" s="17" t="s">
        <v>206</v>
      </c>
      <c r="AU133" s="17" t="s">
        <v>81</v>
      </c>
      <c r="AY133" s="17" t="s">
        <v>126</v>
      </c>
      <c r="BE133" s="176">
        <f>IF(N133="základní",J133,0)</f>
        <v>0</v>
      </c>
      <c r="BF133" s="176">
        <f>IF(N133="snížená",J133,0)</f>
        <v>0</v>
      </c>
      <c r="BG133" s="176">
        <f>IF(N133="zákl. přenesená",J133,0)</f>
        <v>0</v>
      </c>
      <c r="BH133" s="176">
        <f>IF(N133="sníž. přenesená",J133,0)</f>
        <v>0</v>
      </c>
      <c r="BI133" s="176">
        <f>IF(N133="nulová",J133,0)</f>
        <v>0</v>
      </c>
      <c r="BJ133" s="17" t="s">
        <v>23</v>
      </c>
      <c r="BK133" s="176">
        <f>ROUND(I133*H133,2)</f>
        <v>0</v>
      </c>
      <c r="BL133" s="17" t="s">
        <v>133</v>
      </c>
      <c r="BM133" s="17" t="s">
        <v>210</v>
      </c>
    </row>
    <row r="134" spans="2:47" s="1" customFormat="1" ht="22.5" customHeight="1">
      <c r="B134" s="34"/>
      <c r="D134" s="177" t="s">
        <v>135</v>
      </c>
      <c r="F134" s="178" t="s">
        <v>211</v>
      </c>
      <c r="I134" s="138"/>
      <c r="L134" s="34"/>
      <c r="M134" s="63"/>
      <c r="N134" s="35"/>
      <c r="O134" s="35"/>
      <c r="P134" s="35"/>
      <c r="Q134" s="35"/>
      <c r="R134" s="35"/>
      <c r="S134" s="35"/>
      <c r="T134" s="64"/>
      <c r="AT134" s="17" t="s">
        <v>135</v>
      </c>
      <c r="AU134" s="17" t="s">
        <v>81</v>
      </c>
    </row>
    <row r="135" spans="2:51" s="11" customFormat="1" ht="22.5" customHeight="1">
      <c r="B135" s="179"/>
      <c r="D135" s="177" t="s">
        <v>137</v>
      </c>
      <c r="F135" s="189" t="s">
        <v>212</v>
      </c>
      <c r="H135" s="190">
        <v>3.001</v>
      </c>
      <c r="I135" s="184"/>
      <c r="L135" s="179"/>
      <c r="M135" s="185"/>
      <c r="N135" s="186"/>
      <c r="O135" s="186"/>
      <c r="P135" s="186"/>
      <c r="Q135" s="186"/>
      <c r="R135" s="186"/>
      <c r="S135" s="186"/>
      <c r="T135" s="187"/>
      <c r="AT135" s="188" t="s">
        <v>137</v>
      </c>
      <c r="AU135" s="188" t="s">
        <v>81</v>
      </c>
      <c r="AV135" s="11" t="s">
        <v>81</v>
      </c>
      <c r="AW135" s="11" t="s">
        <v>4</v>
      </c>
      <c r="AX135" s="11" t="s">
        <v>23</v>
      </c>
      <c r="AY135" s="188" t="s">
        <v>126</v>
      </c>
    </row>
    <row r="136" spans="2:63" s="10" customFormat="1" ht="29.25" customHeight="1">
      <c r="B136" s="150"/>
      <c r="D136" s="161" t="s">
        <v>72</v>
      </c>
      <c r="E136" s="162" t="s">
        <v>147</v>
      </c>
      <c r="F136" s="162" t="s">
        <v>213</v>
      </c>
      <c r="I136" s="153"/>
      <c r="J136" s="163">
        <f>BK136</f>
        <v>0</v>
      </c>
      <c r="L136" s="150"/>
      <c r="M136" s="155"/>
      <c r="N136" s="156"/>
      <c r="O136" s="156"/>
      <c r="P136" s="157">
        <f>SUM(P137:P158)</f>
        <v>0</v>
      </c>
      <c r="Q136" s="156"/>
      <c r="R136" s="157">
        <f>SUM(R137:R158)</f>
        <v>106.58149247</v>
      </c>
      <c r="S136" s="156"/>
      <c r="T136" s="158">
        <f>SUM(T137:T158)</f>
        <v>0</v>
      </c>
      <c r="AR136" s="151" t="s">
        <v>23</v>
      </c>
      <c r="AT136" s="159" t="s">
        <v>72</v>
      </c>
      <c r="AU136" s="159" t="s">
        <v>23</v>
      </c>
      <c r="AY136" s="151" t="s">
        <v>126</v>
      </c>
      <c r="BK136" s="160">
        <f>SUM(BK137:BK158)</f>
        <v>0</v>
      </c>
    </row>
    <row r="137" spans="2:65" s="1" customFormat="1" ht="22.5" customHeight="1">
      <c r="B137" s="164"/>
      <c r="C137" s="165" t="s">
        <v>214</v>
      </c>
      <c r="D137" s="165" t="s">
        <v>128</v>
      </c>
      <c r="E137" s="166" t="s">
        <v>215</v>
      </c>
      <c r="F137" s="167" t="s">
        <v>216</v>
      </c>
      <c r="G137" s="168" t="s">
        <v>131</v>
      </c>
      <c r="H137" s="169">
        <v>128.51</v>
      </c>
      <c r="I137" s="170"/>
      <c r="J137" s="171">
        <f>ROUND(I137*H137,2)</f>
        <v>0</v>
      </c>
      <c r="K137" s="167" t="s">
        <v>132</v>
      </c>
      <c r="L137" s="34"/>
      <c r="M137" s="172" t="s">
        <v>22</v>
      </c>
      <c r="N137" s="173" t="s">
        <v>44</v>
      </c>
      <c r="O137" s="35"/>
      <c r="P137" s="174">
        <f>O137*H137</f>
        <v>0</v>
      </c>
      <c r="Q137" s="174">
        <v>0.02519</v>
      </c>
      <c r="R137" s="174">
        <f>Q137*H137</f>
        <v>3.2371668999999996</v>
      </c>
      <c r="S137" s="174">
        <v>0</v>
      </c>
      <c r="T137" s="175">
        <f>S137*H137</f>
        <v>0</v>
      </c>
      <c r="AR137" s="17" t="s">
        <v>133</v>
      </c>
      <c r="AT137" s="17" t="s">
        <v>128</v>
      </c>
      <c r="AU137" s="17" t="s">
        <v>81</v>
      </c>
      <c r="AY137" s="17" t="s">
        <v>126</v>
      </c>
      <c r="BE137" s="176">
        <f>IF(N137="základní",J137,0)</f>
        <v>0</v>
      </c>
      <c r="BF137" s="176">
        <f>IF(N137="snížená",J137,0)</f>
        <v>0</v>
      </c>
      <c r="BG137" s="176">
        <f>IF(N137="zákl. přenesená",J137,0)</f>
        <v>0</v>
      </c>
      <c r="BH137" s="176">
        <f>IF(N137="sníž. přenesená",J137,0)</f>
        <v>0</v>
      </c>
      <c r="BI137" s="176">
        <f>IF(N137="nulová",J137,0)</f>
        <v>0</v>
      </c>
      <c r="BJ137" s="17" t="s">
        <v>23</v>
      </c>
      <c r="BK137" s="176">
        <f>ROUND(I137*H137,2)</f>
        <v>0</v>
      </c>
      <c r="BL137" s="17" t="s">
        <v>133</v>
      </c>
      <c r="BM137" s="17" t="s">
        <v>217</v>
      </c>
    </row>
    <row r="138" spans="2:47" s="1" customFormat="1" ht="30" customHeight="1">
      <c r="B138" s="34"/>
      <c r="D138" s="177" t="s">
        <v>135</v>
      </c>
      <c r="F138" s="178" t="s">
        <v>218</v>
      </c>
      <c r="I138" s="138"/>
      <c r="L138" s="34"/>
      <c r="M138" s="63"/>
      <c r="N138" s="35"/>
      <c r="O138" s="35"/>
      <c r="P138" s="35"/>
      <c r="Q138" s="35"/>
      <c r="R138" s="35"/>
      <c r="S138" s="35"/>
      <c r="T138" s="64"/>
      <c r="AT138" s="17" t="s">
        <v>135</v>
      </c>
      <c r="AU138" s="17" t="s">
        <v>81</v>
      </c>
    </row>
    <row r="139" spans="2:51" s="11" customFormat="1" ht="22.5" customHeight="1">
      <c r="B139" s="179"/>
      <c r="D139" s="180" t="s">
        <v>137</v>
      </c>
      <c r="E139" s="181" t="s">
        <v>22</v>
      </c>
      <c r="F139" s="182" t="s">
        <v>219</v>
      </c>
      <c r="H139" s="183">
        <v>128.51</v>
      </c>
      <c r="I139" s="184"/>
      <c r="L139" s="179"/>
      <c r="M139" s="185"/>
      <c r="N139" s="186"/>
      <c r="O139" s="186"/>
      <c r="P139" s="186"/>
      <c r="Q139" s="186"/>
      <c r="R139" s="186"/>
      <c r="S139" s="186"/>
      <c r="T139" s="187"/>
      <c r="AT139" s="188" t="s">
        <v>137</v>
      </c>
      <c r="AU139" s="188" t="s">
        <v>81</v>
      </c>
      <c r="AV139" s="11" t="s">
        <v>81</v>
      </c>
      <c r="AW139" s="11" t="s">
        <v>36</v>
      </c>
      <c r="AX139" s="11" t="s">
        <v>23</v>
      </c>
      <c r="AY139" s="188" t="s">
        <v>126</v>
      </c>
    </row>
    <row r="140" spans="2:65" s="1" customFormat="1" ht="22.5" customHeight="1">
      <c r="B140" s="164"/>
      <c r="C140" s="165" t="s">
        <v>220</v>
      </c>
      <c r="D140" s="165" t="s">
        <v>128</v>
      </c>
      <c r="E140" s="166" t="s">
        <v>221</v>
      </c>
      <c r="F140" s="167" t="s">
        <v>222</v>
      </c>
      <c r="G140" s="168" t="s">
        <v>163</v>
      </c>
      <c r="H140" s="169">
        <v>30.58</v>
      </c>
      <c r="I140" s="170"/>
      <c r="J140" s="171">
        <f>ROUND(I140*H140,2)</f>
        <v>0</v>
      </c>
      <c r="K140" s="167" t="s">
        <v>132</v>
      </c>
      <c r="L140" s="34"/>
      <c r="M140" s="172" t="s">
        <v>22</v>
      </c>
      <c r="N140" s="173" t="s">
        <v>44</v>
      </c>
      <c r="O140" s="35"/>
      <c r="P140" s="174">
        <f>O140*H140</f>
        <v>0</v>
      </c>
      <c r="Q140" s="174">
        <v>2.47057</v>
      </c>
      <c r="R140" s="174">
        <f>Q140*H140</f>
        <v>75.5500306</v>
      </c>
      <c r="S140" s="174">
        <v>0</v>
      </c>
      <c r="T140" s="175">
        <f>S140*H140</f>
        <v>0</v>
      </c>
      <c r="AR140" s="17" t="s">
        <v>133</v>
      </c>
      <c r="AT140" s="17" t="s">
        <v>128</v>
      </c>
      <c r="AU140" s="17" t="s">
        <v>81</v>
      </c>
      <c r="AY140" s="17" t="s">
        <v>126</v>
      </c>
      <c r="BE140" s="176">
        <f>IF(N140="základní",J140,0)</f>
        <v>0</v>
      </c>
      <c r="BF140" s="176">
        <f>IF(N140="snížená",J140,0)</f>
        <v>0</v>
      </c>
      <c r="BG140" s="176">
        <f>IF(N140="zákl. přenesená",J140,0)</f>
        <v>0</v>
      </c>
      <c r="BH140" s="176">
        <f>IF(N140="sníž. přenesená",J140,0)</f>
        <v>0</v>
      </c>
      <c r="BI140" s="176">
        <f>IF(N140="nulová",J140,0)</f>
        <v>0</v>
      </c>
      <c r="BJ140" s="17" t="s">
        <v>23</v>
      </c>
      <c r="BK140" s="176">
        <f>ROUND(I140*H140,2)</f>
        <v>0</v>
      </c>
      <c r="BL140" s="17" t="s">
        <v>133</v>
      </c>
      <c r="BM140" s="17" t="s">
        <v>223</v>
      </c>
    </row>
    <row r="141" spans="2:47" s="1" customFormat="1" ht="22.5" customHeight="1">
      <c r="B141" s="34"/>
      <c r="D141" s="177" t="s">
        <v>135</v>
      </c>
      <c r="F141" s="178" t="s">
        <v>224</v>
      </c>
      <c r="I141" s="138"/>
      <c r="L141" s="34"/>
      <c r="M141" s="63"/>
      <c r="N141" s="35"/>
      <c r="O141" s="35"/>
      <c r="P141" s="35"/>
      <c r="Q141" s="35"/>
      <c r="R141" s="35"/>
      <c r="S141" s="35"/>
      <c r="T141" s="64"/>
      <c r="AT141" s="17" t="s">
        <v>135</v>
      </c>
      <c r="AU141" s="17" t="s">
        <v>81</v>
      </c>
    </row>
    <row r="142" spans="2:51" s="11" customFormat="1" ht="22.5" customHeight="1">
      <c r="B142" s="179"/>
      <c r="D142" s="180" t="s">
        <v>137</v>
      </c>
      <c r="E142" s="181" t="s">
        <v>22</v>
      </c>
      <c r="F142" s="182" t="s">
        <v>225</v>
      </c>
      <c r="H142" s="183">
        <v>30.58</v>
      </c>
      <c r="I142" s="184"/>
      <c r="L142" s="179"/>
      <c r="M142" s="185"/>
      <c r="N142" s="186"/>
      <c r="O142" s="186"/>
      <c r="P142" s="186"/>
      <c r="Q142" s="186"/>
      <c r="R142" s="186"/>
      <c r="S142" s="186"/>
      <c r="T142" s="187"/>
      <c r="AT142" s="188" t="s">
        <v>137</v>
      </c>
      <c r="AU142" s="188" t="s">
        <v>81</v>
      </c>
      <c r="AV142" s="11" t="s">
        <v>81</v>
      </c>
      <c r="AW142" s="11" t="s">
        <v>36</v>
      </c>
      <c r="AX142" s="11" t="s">
        <v>23</v>
      </c>
      <c r="AY142" s="188" t="s">
        <v>126</v>
      </c>
    </row>
    <row r="143" spans="2:65" s="1" customFormat="1" ht="22.5" customHeight="1">
      <c r="B143" s="164"/>
      <c r="C143" s="165" t="s">
        <v>226</v>
      </c>
      <c r="D143" s="165" t="s">
        <v>128</v>
      </c>
      <c r="E143" s="166" t="s">
        <v>227</v>
      </c>
      <c r="F143" s="167" t="s">
        <v>228</v>
      </c>
      <c r="G143" s="168" t="s">
        <v>229</v>
      </c>
      <c r="H143" s="169">
        <v>0.673</v>
      </c>
      <c r="I143" s="170"/>
      <c r="J143" s="171">
        <f>ROUND(I143*H143,2)</f>
        <v>0</v>
      </c>
      <c r="K143" s="167" t="s">
        <v>132</v>
      </c>
      <c r="L143" s="34"/>
      <c r="M143" s="172" t="s">
        <v>22</v>
      </c>
      <c r="N143" s="173" t="s">
        <v>44</v>
      </c>
      <c r="O143" s="35"/>
      <c r="P143" s="174">
        <f>O143*H143</f>
        <v>0</v>
      </c>
      <c r="Q143" s="174">
        <v>1.04711</v>
      </c>
      <c r="R143" s="174">
        <f>Q143*H143</f>
        <v>0.7047050300000001</v>
      </c>
      <c r="S143" s="174">
        <v>0</v>
      </c>
      <c r="T143" s="175">
        <f>S143*H143</f>
        <v>0</v>
      </c>
      <c r="AR143" s="17" t="s">
        <v>133</v>
      </c>
      <c r="AT143" s="17" t="s">
        <v>128</v>
      </c>
      <c r="AU143" s="17" t="s">
        <v>81</v>
      </c>
      <c r="AY143" s="17" t="s">
        <v>126</v>
      </c>
      <c r="BE143" s="176">
        <f>IF(N143="základní",J143,0)</f>
        <v>0</v>
      </c>
      <c r="BF143" s="176">
        <f>IF(N143="snížená",J143,0)</f>
        <v>0</v>
      </c>
      <c r="BG143" s="176">
        <f>IF(N143="zákl. přenesená",J143,0)</f>
        <v>0</v>
      </c>
      <c r="BH143" s="176">
        <f>IF(N143="sníž. přenesená",J143,0)</f>
        <v>0</v>
      </c>
      <c r="BI143" s="176">
        <f>IF(N143="nulová",J143,0)</f>
        <v>0</v>
      </c>
      <c r="BJ143" s="17" t="s">
        <v>23</v>
      </c>
      <c r="BK143" s="176">
        <f>ROUND(I143*H143,2)</f>
        <v>0</v>
      </c>
      <c r="BL143" s="17" t="s">
        <v>133</v>
      </c>
      <c r="BM143" s="17" t="s">
        <v>230</v>
      </c>
    </row>
    <row r="144" spans="2:47" s="1" customFormat="1" ht="22.5" customHeight="1">
      <c r="B144" s="34"/>
      <c r="D144" s="177" t="s">
        <v>135</v>
      </c>
      <c r="F144" s="178" t="s">
        <v>231</v>
      </c>
      <c r="I144" s="138"/>
      <c r="L144" s="34"/>
      <c r="M144" s="63"/>
      <c r="N144" s="35"/>
      <c r="O144" s="35"/>
      <c r="P144" s="35"/>
      <c r="Q144" s="35"/>
      <c r="R144" s="35"/>
      <c r="S144" s="35"/>
      <c r="T144" s="64"/>
      <c r="AT144" s="17" t="s">
        <v>135</v>
      </c>
      <c r="AU144" s="17" t="s">
        <v>81</v>
      </c>
    </row>
    <row r="145" spans="2:47" s="1" customFormat="1" ht="30" customHeight="1">
      <c r="B145" s="34"/>
      <c r="D145" s="177" t="s">
        <v>232</v>
      </c>
      <c r="F145" s="210" t="s">
        <v>233</v>
      </c>
      <c r="I145" s="138"/>
      <c r="L145" s="34"/>
      <c r="M145" s="63"/>
      <c r="N145" s="35"/>
      <c r="O145" s="35"/>
      <c r="P145" s="35"/>
      <c r="Q145" s="35"/>
      <c r="R145" s="35"/>
      <c r="S145" s="35"/>
      <c r="T145" s="64"/>
      <c r="AT145" s="17" t="s">
        <v>232</v>
      </c>
      <c r="AU145" s="17" t="s">
        <v>81</v>
      </c>
    </row>
    <row r="146" spans="2:51" s="11" customFormat="1" ht="22.5" customHeight="1">
      <c r="B146" s="179"/>
      <c r="D146" s="180" t="s">
        <v>137</v>
      </c>
      <c r="E146" s="181" t="s">
        <v>22</v>
      </c>
      <c r="F146" s="182" t="s">
        <v>234</v>
      </c>
      <c r="H146" s="183">
        <v>0.673</v>
      </c>
      <c r="I146" s="184"/>
      <c r="L146" s="179"/>
      <c r="M146" s="185"/>
      <c r="N146" s="186"/>
      <c r="O146" s="186"/>
      <c r="P146" s="186"/>
      <c r="Q146" s="186"/>
      <c r="R146" s="186"/>
      <c r="S146" s="186"/>
      <c r="T146" s="187"/>
      <c r="AT146" s="188" t="s">
        <v>137</v>
      </c>
      <c r="AU146" s="188" t="s">
        <v>81</v>
      </c>
      <c r="AV146" s="11" t="s">
        <v>81</v>
      </c>
      <c r="AW146" s="11" t="s">
        <v>36</v>
      </c>
      <c r="AX146" s="11" t="s">
        <v>23</v>
      </c>
      <c r="AY146" s="188" t="s">
        <v>126</v>
      </c>
    </row>
    <row r="147" spans="2:65" s="1" customFormat="1" ht="22.5" customHeight="1">
      <c r="B147" s="164"/>
      <c r="C147" s="165" t="s">
        <v>8</v>
      </c>
      <c r="D147" s="165" t="s">
        <v>128</v>
      </c>
      <c r="E147" s="166" t="s">
        <v>235</v>
      </c>
      <c r="F147" s="167" t="s">
        <v>236</v>
      </c>
      <c r="G147" s="168" t="s">
        <v>131</v>
      </c>
      <c r="H147" s="169">
        <v>128.51</v>
      </c>
      <c r="I147" s="170"/>
      <c r="J147" s="171">
        <f>ROUND(I147*H147,2)</f>
        <v>0</v>
      </c>
      <c r="K147" s="167" t="s">
        <v>132</v>
      </c>
      <c r="L147" s="34"/>
      <c r="M147" s="172" t="s">
        <v>22</v>
      </c>
      <c r="N147" s="173" t="s">
        <v>44</v>
      </c>
      <c r="O147" s="35"/>
      <c r="P147" s="174">
        <f>O147*H147</f>
        <v>0</v>
      </c>
      <c r="Q147" s="174">
        <v>0</v>
      </c>
      <c r="R147" s="174">
        <f>Q147*H147</f>
        <v>0</v>
      </c>
      <c r="S147" s="174">
        <v>0</v>
      </c>
      <c r="T147" s="175">
        <f>S147*H147</f>
        <v>0</v>
      </c>
      <c r="AR147" s="17" t="s">
        <v>133</v>
      </c>
      <c r="AT147" s="17" t="s">
        <v>128</v>
      </c>
      <c r="AU147" s="17" t="s">
        <v>81</v>
      </c>
      <c r="AY147" s="17" t="s">
        <v>126</v>
      </c>
      <c r="BE147" s="176">
        <f>IF(N147="základní",J147,0)</f>
        <v>0</v>
      </c>
      <c r="BF147" s="176">
        <f>IF(N147="snížená",J147,0)</f>
        <v>0</v>
      </c>
      <c r="BG147" s="176">
        <f>IF(N147="zákl. přenesená",J147,0)</f>
        <v>0</v>
      </c>
      <c r="BH147" s="176">
        <f>IF(N147="sníž. přenesená",J147,0)</f>
        <v>0</v>
      </c>
      <c r="BI147" s="176">
        <f>IF(N147="nulová",J147,0)</f>
        <v>0</v>
      </c>
      <c r="BJ147" s="17" t="s">
        <v>23</v>
      </c>
      <c r="BK147" s="176">
        <f>ROUND(I147*H147,2)</f>
        <v>0</v>
      </c>
      <c r="BL147" s="17" t="s">
        <v>133</v>
      </c>
      <c r="BM147" s="17" t="s">
        <v>237</v>
      </c>
    </row>
    <row r="148" spans="2:47" s="1" customFormat="1" ht="30" customHeight="1">
      <c r="B148" s="34"/>
      <c r="D148" s="180" t="s">
        <v>135</v>
      </c>
      <c r="F148" s="211" t="s">
        <v>238</v>
      </c>
      <c r="I148" s="138"/>
      <c r="L148" s="34"/>
      <c r="M148" s="63"/>
      <c r="N148" s="35"/>
      <c r="O148" s="35"/>
      <c r="P148" s="35"/>
      <c r="Q148" s="35"/>
      <c r="R148" s="35"/>
      <c r="S148" s="35"/>
      <c r="T148" s="64"/>
      <c r="AT148" s="17" t="s">
        <v>135</v>
      </c>
      <c r="AU148" s="17" t="s">
        <v>81</v>
      </c>
    </row>
    <row r="149" spans="2:65" s="1" customFormat="1" ht="22.5" customHeight="1">
      <c r="B149" s="164"/>
      <c r="C149" s="165" t="s">
        <v>239</v>
      </c>
      <c r="D149" s="165" t="s">
        <v>128</v>
      </c>
      <c r="E149" s="166" t="s">
        <v>240</v>
      </c>
      <c r="F149" s="167" t="s">
        <v>241</v>
      </c>
      <c r="G149" s="168" t="s">
        <v>141</v>
      </c>
      <c r="H149" s="169">
        <v>414</v>
      </c>
      <c r="I149" s="170"/>
      <c r="J149" s="171">
        <f>ROUND(I149*H149,2)</f>
        <v>0</v>
      </c>
      <c r="K149" s="167" t="s">
        <v>22</v>
      </c>
      <c r="L149" s="34"/>
      <c r="M149" s="172" t="s">
        <v>22</v>
      </c>
      <c r="N149" s="173" t="s">
        <v>44</v>
      </c>
      <c r="O149" s="35"/>
      <c r="P149" s="174">
        <f>O149*H149</f>
        <v>0</v>
      </c>
      <c r="Q149" s="174">
        <v>0</v>
      </c>
      <c r="R149" s="174">
        <f>Q149*H149</f>
        <v>0</v>
      </c>
      <c r="S149" s="174">
        <v>0</v>
      </c>
      <c r="T149" s="175">
        <f>S149*H149</f>
        <v>0</v>
      </c>
      <c r="AR149" s="17" t="s">
        <v>133</v>
      </c>
      <c r="AT149" s="17" t="s">
        <v>128</v>
      </c>
      <c r="AU149" s="17" t="s">
        <v>81</v>
      </c>
      <c r="AY149" s="17" t="s">
        <v>126</v>
      </c>
      <c r="BE149" s="176">
        <f>IF(N149="základní",J149,0)</f>
        <v>0</v>
      </c>
      <c r="BF149" s="176">
        <f>IF(N149="snížená",J149,0)</f>
        <v>0</v>
      </c>
      <c r="BG149" s="176">
        <f>IF(N149="zákl. přenesená",J149,0)</f>
        <v>0</v>
      </c>
      <c r="BH149" s="176">
        <f>IF(N149="sníž. přenesená",J149,0)</f>
        <v>0</v>
      </c>
      <c r="BI149" s="176">
        <f>IF(N149="nulová",J149,0)</f>
        <v>0</v>
      </c>
      <c r="BJ149" s="17" t="s">
        <v>23</v>
      </c>
      <c r="BK149" s="176">
        <f>ROUND(I149*H149,2)</f>
        <v>0</v>
      </c>
      <c r="BL149" s="17" t="s">
        <v>133</v>
      </c>
      <c r="BM149" s="17" t="s">
        <v>242</v>
      </c>
    </row>
    <row r="150" spans="2:47" s="1" customFormat="1" ht="22.5" customHeight="1">
      <c r="B150" s="34"/>
      <c r="D150" s="177" t="s">
        <v>135</v>
      </c>
      <c r="F150" s="178" t="s">
        <v>243</v>
      </c>
      <c r="I150" s="138"/>
      <c r="L150" s="34"/>
      <c r="M150" s="63"/>
      <c r="N150" s="35"/>
      <c r="O150" s="35"/>
      <c r="P150" s="35"/>
      <c r="Q150" s="35"/>
      <c r="R150" s="35"/>
      <c r="S150" s="35"/>
      <c r="T150" s="64"/>
      <c r="AT150" s="17" t="s">
        <v>135</v>
      </c>
      <c r="AU150" s="17" t="s">
        <v>81</v>
      </c>
    </row>
    <row r="151" spans="2:51" s="11" customFormat="1" ht="22.5" customHeight="1">
      <c r="B151" s="179"/>
      <c r="D151" s="180" t="s">
        <v>137</v>
      </c>
      <c r="E151" s="181" t="s">
        <v>22</v>
      </c>
      <c r="F151" s="182" t="s">
        <v>244</v>
      </c>
      <c r="H151" s="183">
        <v>414</v>
      </c>
      <c r="I151" s="184"/>
      <c r="L151" s="179"/>
      <c r="M151" s="185"/>
      <c r="N151" s="186"/>
      <c r="O151" s="186"/>
      <c r="P151" s="186"/>
      <c r="Q151" s="186"/>
      <c r="R151" s="186"/>
      <c r="S151" s="186"/>
      <c r="T151" s="187"/>
      <c r="AT151" s="188" t="s">
        <v>137</v>
      </c>
      <c r="AU151" s="188" t="s">
        <v>81</v>
      </c>
      <c r="AV151" s="11" t="s">
        <v>81</v>
      </c>
      <c r="AW151" s="11" t="s">
        <v>36</v>
      </c>
      <c r="AX151" s="11" t="s">
        <v>23</v>
      </c>
      <c r="AY151" s="188" t="s">
        <v>126</v>
      </c>
    </row>
    <row r="152" spans="2:65" s="1" customFormat="1" ht="22.5" customHeight="1">
      <c r="B152" s="164"/>
      <c r="C152" s="200" t="s">
        <v>245</v>
      </c>
      <c r="D152" s="200" t="s">
        <v>206</v>
      </c>
      <c r="E152" s="201" t="s">
        <v>246</v>
      </c>
      <c r="F152" s="202" t="s">
        <v>247</v>
      </c>
      <c r="G152" s="203" t="s">
        <v>229</v>
      </c>
      <c r="H152" s="204">
        <v>0.737</v>
      </c>
      <c r="I152" s="205"/>
      <c r="J152" s="206">
        <f>ROUND(I152*H152,2)</f>
        <v>0</v>
      </c>
      <c r="K152" s="202" t="s">
        <v>132</v>
      </c>
      <c r="L152" s="207"/>
      <c r="M152" s="208" t="s">
        <v>22</v>
      </c>
      <c r="N152" s="209" t="s">
        <v>44</v>
      </c>
      <c r="O152" s="35"/>
      <c r="P152" s="174">
        <f>O152*H152</f>
        <v>0</v>
      </c>
      <c r="Q152" s="174">
        <v>1</v>
      </c>
      <c r="R152" s="174">
        <f>Q152*H152</f>
        <v>0.737</v>
      </c>
      <c r="S152" s="174">
        <v>0</v>
      </c>
      <c r="T152" s="175">
        <f>S152*H152</f>
        <v>0</v>
      </c>
      <c r="AR152" s="17" t="s">
        <v>178</v>
      </c>
      <c r="AT152" s="17" t="s">
        <v>206</v>
      </c>
      <c r="AU152" s="17" t="s">
        <v>81</v>
      </c>
      <c r="AY152" s="17" t="s">
        <v>126</v>
      </c>
      <c r="BE152" s="176">
        <f>IF(N152="základní",J152,0)</f>
        <v>0</v>
      </c>
      <c r="BF152" s="176">
        <f>IF(N152="snížená",J152,0)</f>
        <v>0</v>
      </c>
      <c r="BG152" s="176">
        <f>IF(N152="zákl. přenesená",J152,0)</f>
        <v>0</v>
      </c>
      <c r="BH152" s="176">
        <f>IF(N152="sníž. přenesená",J152,0)</f>
        <v>0</v>
      </c>
      <c r="BI152" s="176">
        <f>IF(N152="nulová",J152,0)</f>
        <v>0</v>
      </c>
      <c r="BJ152" s="17" t="s">
        <v>23</v>
      </c>
      <c r="BK152" s="176">
        <f>ROUND(I152*H152,2)</f>
        <v>0</v>
      </c>
      <c r="BL152" s="17" t="s">
        <v>133</v>
      </c>
      <c r="BM152" s="17" t="s">
        <v>248</v>
      </c>
    </row>
    <row r="153" spans="2:47" s="1" customFormat="1" ht="22.5" customHeight="1">
      <c r="B153" s="34"/>
      <c r="D153" s="177" t="s">
        <v>135</v>
      </c>
      <c r="F153" s="178" t="s">
        <v>249</v>
      </c>
      <c r="I153" s="138"/>
      <c r="L153" s="34"/>
      <c r="M153" s="63"/>
      <c r="N153" s="35"/>
      <c r="O153" s="35"/>
      <c r="P153" s="35"/>
      <c r="Q153" s="35"/>
      <c r="R153" s="35"/>
      <c r="S153" s="35"/>
      <c r="T153" s="64"/>
      <c r="AT153" s="17" t="s">
        <v>135</v>
      </c>
      <c r="AU153" s="17" t="s">
        <v>81</v>
      </c>
    </row>
    <row r="154" spans="2:47" s="1" customFormat="1" ht="30" customHeight="1">
      <c r="B154" s="34"/>
      <c r="D154" s="177" t="s">
        <v>232</v>
      </c>
      <c r="F154" s="210" t="s">
        <v>250</v>
      </c>
      <c r="I154" s="138"/>
      <c r="L154" s="34"/>
      <c r="M154" s="63"/>
      <c r="N154" s="35"/>
      <c r="O154" s="35"/>
      <c r="P154" s="35"/>
      <c r="Q154" s="35"/>
      <c r="R154" s="35"/>
      <c r="S154" s="35"/>
      <c r="T154" s="64"/>
      <c r="AT154" s="17" t="s">
        <v>232</v>
      </c>
      <c r="AU154" s="17" t="s">
        <v>81</v>
      </c>
    </row>
    <row r="155" spans="2:51" s="11" customFormat="1" ht="22.5" customHeight="1">
      <c r="B155" s="179"/>
      <c r="D155" s="180" t="s">
        <v>137</v>
      </c>
      <c r="E155" s="181" t="s">
        <v>22</v>
      </c>
      <c r="F155" s="182" t="s">
        <v>251</v>
      </c>
      <c r="H155" s="183">
        <v>0.737</v>
      </c>
      <c r="I155" s="184"/>
      <c r="L155" s="179"/>
      <c r="M155" s="185"/>
      <c r="N155" s="186"/>
      <c r="O155" s="186"/>
      <c r="P155" s="186"/>
      <c r="Q155" s="186"/>
      <c r="R155" s="186"/>
      <c r="S155" s="186"/>
      <c r="T155" s="187"/>
      <c r="AT155" s="188" t="s">
        <v>137</v>
      </c>
      <c r="AU155" s="188" t="s">
        <v>81</v>
      </c>
      <c r="AV155" s="11" t="s">
        <v>81</v>
      </c>
      <c r="AW155" s="11" t="s">
        <v>36</v>
      </c>
      <c r="AX155" s="11" t="s">
        <v>23</v>
      </c>
      <c r="AY155" s="188" t="s">
        <v>126</v>
      </c>
    </row>
    <row r="156" spans="2:65" s="1" customFormat="1" ht="22.5" customHeight="1">
      <c r="B156" s="164"/>
      <c r="C156" s="165" t="s">
        <v>252</v>
      </c>
      <c r="D156" s="165" t="s">
        <v>128</v>
      </c>
      <c r="E156" s="166" t="s">
        <v>253</v>
      </c>
      <c r="F156" s="167" t="s">
        <v>254</v>
      </c>
      <c r="G156" s="168" t="s">
        <v>163</v>
      </c>
      <c r="H156" s="169">
        <v>8.501</v>
      </c>
      <c r="I156" s="170"/>
      <c r="J156" s="171">
        <f>ROUND(I156*H156,2)</f>
        <v>0</v>
      </c>
      <c r="K156" s="167" t="s">
        <v>132</v>
      </c>
      <c r="L156" s="34"/>
      <c r="M156" s="172" t="s">
        <v>22</v>
      </c>
      <c r="N156" s="173" t="s">
        <v>44</v>
      </c>
      <c r="O156" s="35"/>
      <c r="P156" s="174">
        <f>O156*H156</f>
        <v>0</v>
      </c>
      <c r="Q156" s="174">
        <v>3.09994</v>
      </c>
      <c r="R156" s="174">
        <f>Q156*H156</f>
        <v>26.352589939999998</v>
      </c>
      <c r="S156" s="174">
        <v>0</v>
      </c>
      <c r="T156" s="175">
        <f>S156*H156</f>
        <v>0</v>
      </c>
      <c r="AR156" s="17" t="s">
        <v>133</v>
      </c>
      <c r="AT156" s="17" t="s">
        <v>128</v>
      </c>
      <c r="AU156" s="17" t="s">
        <v>81</v>
      </c>
      <c r="AY156" s="17" t="s">
        <v>126</v>
      </c>
      <c r="BE156" s="176">
        <f>IF(N156="základní",J156,0)</f>
        <v>0</v>
      </c>
      <c r="BF156" s="176">
        <f>IF(N156="snížená",J156,0)</f>
        <v>0</v>
      </c>
      <c r="BG156" s="176">
        <f>IF(N156="zákl. přenesená",J156,0)</f>
        <v>0</v>
      </c>
      <c r="BH156" s="176">
        <f>IF(N156="sníž. přenesená",J156,0)</f>
        <v>0</v>
      </c>
      <c r="BI156" s="176">
        <f>IF(N156="nulová",J156,0)</f>
        <v>0</v>
      </c>
      <c r="BJ156" s="17" t="s">
        <v>23</v>
      </c>
      <c r="BK156" s="176">
        <f>ROUND(I156*H156,2)</f>
        <v>0</v>
      </c>
      <c r="BL156" s="17" t="s">
        <v>133</v>
      </c>
      <c r="BM156" s="17" t="s">
        <v>255</v>
      </c>
    </row>
    <row r="157" spans="2:47" s="1" customFormat="1" ht="54" customHeight="1">
      <c r="B157" s="34"/>
      <c r="D157" s="177" t="s">
        <v>135</v>
      </c>
      <c r="F157" s="178" t="s">
        <v>256</v>
      </c>
      <c r="I157" s="138"/>
      <c r="L157" s="34"/>
      <c r="M157" s="63"/>
      <c r="N157" s="35"/>
      <c r="O157" s="35"/>
      <c r="P157" s="35"/>
      <c r="Q157" s="35"/>
      <c r="R157" s="35"/>
      <c r="S157" s="35"/>
      <c r="T157" s="64"/>
      <c r="AT157" s="17" t="s">
        <v>135</v>
      </c>
      <c r="AU157" s="17" t="s">
        <v>81</v>
      </c>
    </row>
    <row r="158" spans="2:51" s="11" customFormat="1" ht="22.5" customHeight="1">
      <c r="B158" s="179"/>
      <c r="D158" s="177" t="s">
        <v>137</v>
      </c>
      <c r="E158" s="188" t="s">
        <v>22</v>
      </c>
      <c r="F158" s="189" t="s">
        <v>257</v>
      </c>
      <c r="H158" s="190">
        <v>8.501</v>
      </c>
      <c r="I158" s="184"/>
      <c r="L158" s="179"/>
      <c r="M158" s="185"/>
      <c r="N158" s="186"/>
      <c r="O158" s="186"/>
      <c r="P158" s="186"/>
      <c r="Q158" s="186"/>
      <c r="R158" s="186"/>
      <c r="S158" s="186"/>
      <c r="T158" s="187"/>
      <c r="AT158" s="188" t="s">
        <v>137</v>
      </c>
      <c r="AU158" s="188" t="s">
        <v>81</v>
      </c>
      <c r="AV158" s="11" t="s">
        <v>81</v>
      </c>
      <c r="AW158" s="11" t="s">
        <v>36</v>
      </c>
      <c r="AX158" s="11" t="s">
        <v>23</v>
      </c>
      <c r="AY158" s="188" t="s">
        <v>126</v>
      </c>
    </row>
    <row r="159" spans="2:63" s="10" customFormat="1" ht="29.25" customHeight="1">
      <c r="B159" s="150"/>
      <c r="D159" s="161" t="s">
        <v>72</v>
      </c>
      <c r="E159" s="162" t="s">
        <v>167</v>
      </c>
      <c r="F159" s="162" t="s">
        <v>258</v>
      </c>
      <c r="I159" s="153"/>
      <c r="J159" s="163">
        <f>BK159</f>
        <v>0</v>
      </c>
      <c r="L159" s="150"/>
      <c r="M159" s="155"/>
      <c r="N159" s="156"/>
      <c r="O159" s="156"/>
      <c r="P159" s="157">
        <f>SUM(P160:P162)</f>
        <v>0</v>
      </c>
      <c r="Q159" s="156"/>
      <c r="R159" s="157">
        <f>SUM(R160:R162)</f>
        <v>0</v>
      </c>
      <c r="S159" s="156"/>
      <c r="T159" s="158">
        <f>SUM(T160:T162)</f>
        <v>0</v>
      </c>
      <c r="AR159" s="151" t="s">
        <v>23</v>
      </c>
      <c r="AT159" s="159" t="s">
        <v>72</v>
      </c>
      <c r="AU159" s="159" t="s">
        <v>23</v>
      </c>
      <c r="AY159" s="151" t="s">
        <v>126</v>
      </c>
      <c r="BK159" s="160">
        <f>SUM(BK160:BK162)</f>
        <v>0</v>
      </c>
    </row>
    <row r="160" spans="2:65" s="1" customFormat="1" ht="22.5" customHeight="1">
      <c r="B160" s="164"/>
      <c r="C160" s="165" t="s">
        <v>259</v>
      </c>
      <c r="D160" s="165" t="s">
        <v>128</v>
      </c>
      <c r="E160" s="166" t="s">
        <v>260</v>
      </c>
      <c r="F160" s="167" t="s">
        <v>261</v>
      </c>
      <c r="G160" s="168" t="s">
        <v>131</v>
      </c>
      <c r="H160" s="169">
        <v>340.04</v>
      </c>
      <c r="I160" s="170"/>
      <c r="J160" s="171">
        <f>ROUND(I160*H160,2)</f>
        <v>0</v>
      </c>
      <c r="K160" s="167" t="s">
        <v>201</v>
      </c>
      <c r="L160" s="34"/>
      <c r="M160" s="172" t="s">
        <v>22</v>
      </c>
      <c r="N160" s="173" t="s">
        <v>44</v>
      </c>
      <c r="O160" s="35"/>
      <c r="P160" s="174">
        <f>O160*H160</f>
        <v>0</v>
      </c>
      <c r="Q160" s="174">
        <v>0</v>
      </c>
      <c r="R160" s="174">
        <f>Q160*H160</f>
        <v>0</v>
      </c>
      <c r="S160" s="174">
        <v>0</v>
      </c>
      <c r="T160" s="175">
        <f>S160*H160</f>
        <v>0</v>
      </c>
      <c r="AR160" s="17" t="s">
        <v>133</v>
      </c>
      <c r="AT160" s="17" t="s">
        <v>128</v>
      </c>
      <c r="AU160" s="17" t="s">
        <v>81</v>
      </c>
      <c r="AY160" s="17" t="s">
        <v>126</v>
      </c>
      <c r="BE160" s="176">
        <f>IF(N160="základní",J160,0)</f>
        <v>0</v>
      </c>
      <c r="BF160" s="176">
        <f>IF(N160="snížená",J160,0)</f>
        <v>0</v>
      </c>
      <c r="BG160" s="176">
        <f>IF(N160="zákl. přenesená",J160,0)</f>
        <v>0</v>
      </c>
      <c r="BH160" s="176">
        <f>IF(N160="sníž. přenesená",J160,0)</f>
        <v>0</v>
      </c>
      <c r="BI160" s="176">
        <f>IF(N160="nulová",J160,0)</f>
        <v>0</v>
      </c>
      <c r="BJ160" s="17" t="s">
        <v>23</v>
      </c>
      <c r="BK160" s="176">
        <f>ROUND(I160*H160,2)</f>
        <v>0</v>
      </c>
      <c r="BL160" s="17" t="s">
        <v>133</v>
      </c>
      <c r="BM160" s="17" t="s">
        <v>262</v>
      </c>
    </row>
    <row r="161" spans="2:47" s="1" customFormat="1" ht="22.5" customHeight="1">
      <c r="B161" s="34"/>
      <c r="D161" s="177" t="s">
        <v>135</v>
      </c>
      <c r="F161" s="178" t="s">
        <v>263</v>
      </c>
      <c r="I161" s="138"/>
      <c r="L161" s="34"/>
      <c r="M161" s="63"/>
      <c r="N161" s="35"/>
      <c r="O161" s="35"/>
      <c r="P161" s="35"/>
      <c r="Q161" s="35"/>
      <c r="R161" s="35"/>
      <c r="S161" s="35"/>
      <c r="T161" s="64"/>
      <c r="AT161" s="17" t="s">
        <v>135</v>
      </c>
      <c r="AU161" s="17" t="s">
        <v>81</v>
      </c>
    </row>
    <row r="162" spans="2:51" s="11" customFormat="1" ht="22.5" customHeight="1">
      <c r="B162" s="179"/>
      <c r="D162" s="177" t="s">
        <v>137</v>
      </c>
      <c r="E162" s="188" t="s">
        <v>22</v>
      </c>
      <c r="F162" s="189" t="s">
        <v>264</v>
      </c>
      <c r="H162" s="190">
        <v>340.04</v>
      </c>
      <c r="I162" s="184"/>
      <c r="L162" s="179"/>
      <c r="M162" s="185"/>
      <c r="N162" s="186"/>
      <c r="O162" s="186"/>
      <c r="P162" s="186"/>
      <c r="Q162" s="186"/>
      <c r="R162" s="186"/>
      <c r="S162" s="186"/>
      <c r="T162" s="187"/>
      <c r="AT162" s="188" t="s">
        <v>137</v>
      </c>
      <c r="AU162" s="188" t="s">
        <v>81</v>
      </c>
      <c r="AV162" s="11" t="s">
        <v>81</v>
      </c>
      <c r="AW162" s="11" t="s">
        <v>36</v>
      </c>
      <c r="AX162" s="11" t="s">
        <v>23</v>
      </c>
      <c r="AY162" s="188" t="s">
        <v>126</v>
      </c>
    </row>
    <row r="163" spans="2:63" s="10" customFormat="1" ht="29.25" customHeight="1">
      <c r="B163" s="150"/>
      <c r="D163" s="161" t="s">
        <v>72</v>
      </c>
      <c r="E163" s="162" t="s">
        <v>194</v>
      </c>
      <c r="F163" s="162" t="s">
        <v>265</v>
      </c>
      <c r="I163" s="153"/>
      <c r="J163" s="163">
        <f>BK163</f>
        <v>0</v>
      </c>
      <c r="L163" s="150"/>
      <c r="M163" s="155"/>
      <c r="N163" s="156"/>
      <c r="O163" s="156"/>
      <c r="P163" s="157">
        <f>SUM(P164:P191)</f>
        <v>0</v>
      </c>
      <c r="Q163" s="156"/>
      <c r="R163" s="157">
        <f>SUM(R164:R191)</f>
        <v>8.020437919999999</v>
      </c>
      <c r="S163" s="156"/>
      <c r="T163" s="158">
        <f>SUM(T164:T191)</f>
        <v>29.435648</v>
      </c>
      <c r="AR163" s="151" t="s">
        <v>23</v>
      </c>
      <c r="AT163" s="159" t="s">
        <v>72</v>
      </c>
      <c r="AU163" s="159" t="s">
        <v>23</v>
      </c>
      <c r="AY163" s="151" t="s">
        <v>126</v>
      </c>
      <c r="BK163" s="160">
        <f>SUM(BK164:BK191)</f>
        <v>0</v>
      </c>
    </row>
    <row r="164" spans="2:65" s="1" customFormat="1" ht="22.5" customHeight="1">
      <c r="B164" s="164"/>
      <c r="C164" s="165" t="s">
        <v>266</v>
      </c>
      <c r="D164" s="165" t="s">
        <v>128</v>
      </c>
      <c r="E164" s="166" t="s">
        <v>267</v>
      </c>
      <c r="F164" s="167" t="s">
        <v>268</v>
      </c>
      <c r="G164" s="168" t="s">
        <v>131</v>
      </c>
      <c r="H164" s="169">
        <v>14.8</v>
      </c>
      <c r="I164" s="170"/>
      <c r="J164" s="171">
        <f>ROUND(I164*H164,2)</f>
        <v>0</v>
      </c>
      <c r="K164" s="167" t="s">
        <v>132</v>
      </c>
      <c r="L164" s="34"/>
      <c r="M164" s="172" t="s">
        <v>22</v>
      </c>
      <c r="N164" s="173" t="s">
        <v>44</v>
      </c>
      <c r="O164" s="35"/>
      <c r="P164" s="174">
        <f>O164*H164</f>
        <v>0</v>
      </c>
      <c r="Q164" s="174">
        <v>0.00302</v>
      </c>
      <c r="R164" s="174">
        <f>Q164*H164</f>
        <v>0.04469600000000001</v>
      </c>
      <c r="S164" s="174">
        <v>0</v>
      </c>
      <c r="T164" s="175">
        <f>S164*H164</f>
        <v>0</v>
      </c>
      <c r="AR164" s="17" t="s">
        <v>133</v>
      </c>
      <c r="AT164" s="17" t="s">
        <v>128</v>
      </c>
      <c r="AU164" s="17" t="s">
        <v>81</v>
      </c>
      <c r="AY164" s="17" t="s">
        <v>126</v>
      </c>
      <c r="BE164" s="176">
        <f>IF(N164="základní",J164,0)</f>
        <v>0</v>
      </c>
      <c r="BF164" s="176">
        <f>IF(N164="snížená",J164,0)</f>
        <v>0</v>
      </c>
      <c r="BG164" s="176">
        <f>IF(N164="zákl. přenesená",J164,0)</f>
        <v>0</v>
      </c>
      <c r="BH164" s="176">
        <f>IF(N164="sníž. přenesená",J164,0)</f>
        <v>0</v>
      </c>
      <c r="BI164" s="176">
        <f>IF(N164="nulová",J164,0)</f>
        <v>0</v>
      </c>
      <c r="BJ164" s="17" t="s">
        <v>23</v>
      </c>
      <c r="BK164" s="176">
        <f>ROUND(I164*H164,2)</f>
        <v>0</v>
      </c>
      <c r="BL164" s="17" t="s">
        <v>133</v>
      </c>
      <c r="BM164" s="17" t="s">
        <v>269</v>
      </c>
    </row>
    <row r="165" spans="2:47" s="1" customFormat="1" ht="22.5" customHeight="1">
      <c r="B165" s="34"/>
      <c r="D165" s="177" t="s">
        <v>135</v>
      </c>
      <c r="F165" s="178" t="s">
        <v>270</v>
      </c>
      <c r="I165" s="138"/>
      <c r="L165" s="34"/>
      <c r="M165" s="63"/>
      <c r="N165" s="35"/>
      <c r="O165" s="35"/>
      <c r="P165" s="35"/>
      <c r="Q165" s="35"/>
      <c r="R165" s="35"/>
      <c r="S165" s="35"/>
      <c r="T165" s="64"/>
      <c r="AT165" s="17" t="s">
        <v>135</v>
      </c>
      <c r="AU165" s="17" t="s">
        <v>81</v>
      </c>
    </row>
    <row r="166" spans="2:51" s="11" customFormat="1" ht="22.5" customHeight="1">
      <c r="B166" s="179"/>
      <c r="D166" s="180" t="s">
        <v>137</v>
      </c>
      <c r="E166" s="181" t="s">
        <v>22</v>
      </c>
      <c r="F166" s="182" t="s">
        <v>271</v>
      </c>
      <c r="H166" s="183">
        <v>14.8</v>
      </c>
      <c r="I166" s="184"/>
      <c r="L166" s="179"/>
      <c r="M166" s="185"/>
      <c r="N166" s="186"/>
      <c r="O166" s="186"/>
      <c r="P166" s="186"/>
      <c r="Q166" s="186"/>
      <c r="R166" s="186"/>
      <c r="S166" s="186"/>
      <c r="T166" s="187"/>
      <c r="AT166" s="188" t="s">
        <v>137</v>
      </c>
      <c r="AU166" s="188" t="s">
        <v>81</v>
      </c>
      <c r="AV166" s="11" t="s">
        <v>81</v>
      </c>
      <c r="AW166" s="11" t="s">
        <v>36</v>
      </c>
      <c r="AX166" s="11" t="s">
        <v>23</v>
      </c>
      <c r="AY166" s="188" t="s">
        <v>126</v>
      </c>
    </row>
    <row r="167" spans="2:65" s="1" customFormat="1" ht="22.5" customHeight="1">
      <c r="B167" s="164"/>
      <c r="C167" s="165" t="s">
        <v>7</v>
      </c>
      <c r="D167" s="165" t="s">
        <v>128</v>
      </c>
      <c r="E167" s="166" t="s">
        <v>272</v>
      </c>
      <c r="F167" s="167" t="s">
        <v>273</v>
      </c>
      <c r="G167" s="168" t="s">
        <v>274</v>
      </c>
      <c r="H167" s="169">
        <v>124.2</v>
      </c>
      <c r="I167" s="170"/>
      <c r="J167" s="171">
        <f>ROUND(I167*H167,2)</f>
        <v>0</v>
      </c>
      <c r="K167" s="167" t="s">
        <v>22</v>
      </c>
      <c r="L167" s="34"/>
      <c r="M167" s="172" t="s">
        <v>22</v>
      </c>
      <c r="N167" s="173" t="s">
        <v>44</v>
      </c>
      <c r="O167" s="35"/>
      <c r="P167" s="174">
        <f>O167*H167</f>
        <v>0</v>
      </c>
      <c r="Q167" s="174">
        <v>2E-05</v>
      </c>
      <c r="R167" s="174">
        <f>Q167*H167</f>
        <v>0.002484</v>
      </c>
      <c r="S167" s="174">
        <v>0.001</v>
      </c>
      <c r="T167" s="175">
        <f>S167*H167</f>
        <v>0.1242</v>
      </c>
      <c r="AR167" s="17" t="s">
        <v>133</v>
      </c>
      <c r="AT167" s="17" t="s">
        <v>128</v>
      </c>
      <c r="AU167" s="17" t="s">
        <v>81</v>
      </c>
      <c r="AY167" s="17" t="s">
        <v>126</v>
      </c>
      <c r="BE167" s="176">
        <f>IF(N167="základní",J167,0)</f>
        <v>0</v>
      </c>
      <c r="BF167" s="176">
        <f>IF(N167="snížená",J167,0)</f>
        <v>0</v>
      </c>
      <c r="BG167" s="176">
        <f>IF(N167="zákl. přenesená",J167,0)</f>
        <v>0</v>
      </c>
      <c r="BH167" s="176">
        <f>IF(N167="sníž. přenesená",J167,0)</f>
        <v>0</v>
      </c>
      <c r="BI167" s="176">
        <f>IF(N167="nulová",J167,0)</f>
        <v>0</v>
      </c>
      <c r="BJ167" s="17" t="s">
        <v>23</v>
      </c>
      <c r="BK167" s="176">
        <f>ROUND(I167*H167,2)</f>
        <v>0</v>
      </c>
      <c r="BL167" s="17" t="s">
        <v>133</v>
      </c>
      <c r="BM167" s="17" t="s">
        <v>275</v>
      </c>
    </row>
    <row r="168" spans="2:47" s="1" customFormat="1" ht="22.5" customHeight="1">
      <c r="B168" s="34"/>
      <c r="D168" s="177" t="s">
        <v>135</v>
      </c>
      <c r="F168" s="178" t="s">
        <v>273</v>
      </c>
      <c r="I168" s="138"/>
      <c r="L168" s="34"/>
      <c r="M168" s="63"/>
      <c r="N168" s="35"/>
      <c r="O168" s="35"/>
      <c r="P168" s="35"/>
      <c r="Q168" s="35"/>
      <c r="R168" s="35"/>
      <c r="S168" s="35"/>
      <c r="T168" s="64"/>
      <c r="AT168" s="17" t="s">
        <v>135</v>
      </c>
      <c r="AU168" s="17" t="s">
        <v>81</v>
      </c>
    </row>
    <row r="169" spans="2:47" s="1" customFormat="1" ht="42" customHeight="1">
      <c r="B169" s="34"/>
      <c r="D169" s="177" t="s">
        <v>232</v>
      </c>
      <c r="F169" s="210" t="s">
        <v>276</v>
      </c>
      <c r="I169" s="138"/>
      <c r="L169" s="34"/>
      <c r="M169" s="63"/>
      <c r="N169" s="35"/>
      <c r="O169" s="35"/>
      <c r="P169" s="35"/>
      <c r="Q169" s="35"/>
      <c r="R169" s="35"/>
      <c r="S169" s="35"/>
      <c r="T169" s="64"/>
      <c r="AT169" s="17" t="s">
        <v>232</v>
      </c>
      <c r="AU169" s="17" t="s">
        <v>81</v>
      </c>
    </row>
    <row r="170" spans="2:51" s="11" customFormat="1" ht="22.5" customHeight="1">
      <c r="B170" s="179"/>
      <c r="D170" s="180" t="s">
        <v>137</v>
      </c>
      <c r="E170" s="181" t="s">
        <v>22</v>
      </c>
      <c r="F170" s="182" t="s">
        <v>277</v>
      </c>
      <c r="H170" s="183">
        <v>124.2</v>
      </c>
      <c r="I170" s="184"/>
      <c r="L170" s="179"/>
      <c r="M170" s="185"/>
      <c r="N170" s="186"/>
      <c r="O170" s="186"/>
      <c r="P170" s="186"/>
      <c r="Q170" s="186"/>
      <c r="R170" s="186"/>
      <c r="S170" s="186"/>
      <c r="T170" s="187"/>
      <c r="AT170" s="188" t="s">
        <v>137</v>
      </c>
      <c r="AU170" s="188" t="s">
        <v>81</v>
      </c>
      <c r="AV170" s="11" t="s">
        <v>81</v>
      </c>
      <c r="AW170" s="11" t="s">
        <v>36</v>
      </c>
      <c r="AX170" s="11" t="s">
        <v>23</v>
      </c>
      <c r="AY170" s="188" t="s">
        <v>126</v>
      </c>
    </row>
    <row r="171" spans="2:65" s="1" customFormat="1" ht="22.5" customHeight="1">
      <c r="B171" s="164"/>
      <c r="C171" s="165" t="s">
        <v>278</v>
      </c>
      <c r="D171" s="165" t="s">
        <v>128</v>
      </c>
      <c r="E171" s="166" t="s">
        <v>279</v>
      </c>
      <c r="F171" s="167" t="s">
        <v>280</v>
      </c>
      <c r="G171" s="168" t="s">
        <v>274</v>
      </c>
      <c r="H171" s="169">
        <v>124.2</v>
      </c>
      <c r="I171" s="170"/>
      <c r="J171" s="171">
        <f>ROUND(I171*H171,2)</f>
        <v>0</v>
      </c>
      <c r="K171" s="167" t="s">
        <v>22</v>
      </c>
      <c r="L171" s="34"/>
      <c r="M171" s="172" t="s">
        <v>22</v>
      </c>
      <c r="N171" s="173" t="s">
        <v>44</v>
      </c>
      <c r="O171" s="35"/>
      <c r="P171" s="174">
        <f>O171*H171</f>
        <v>0</v>
      </c>
      <c r="Q171" s="174">
        <v>0</v>
      </c>
      <c r="R171" s="174">
        <f>Q171*H171</f>
        <v>0</v>
      </c>
      <c r="S171" s="174">
        <v>0</v>
      </c>
      <c r="T171" s="175">
        <f>S171*H171</f>
        <v>0</v>
      </c>
      <c r="AR171" s="17" t="s">
        <v>133</v>
      </c>
      <c r="AT171" s="17" t="s">
        <v>128</v>
      </c>
      <c r="AU171" s="17" t="s">
        <v>81</v>
      </c>
      <c r="AY171" s="17" t="s">
        <v>126</v>
      </c>
      <c r="BE171" s="176">
        <f>IF(N171="základní",J171,0)</f>
        <v>0</v>
      </c>
      <c r="BF171" s="176">
        <f>IF(N171="snížená",J171,0)</f>
        <v>0</v>
      </c>
      <c r="BG171" s="176">
        <f>IF(N171="zákl. přenesená",J171,0)</f>
        <v>0</v>
      </c>
      <c r="BH171" s="176">
        <f>IF(N171="sníž. přenesená",J171,0)</f>
        <v>0</v>
      </c>
      <c r="BI171" s="176">
        <f>IF(N171="nulová",J171,0)</f>
        <v>0</v>
      </c>
      <c r="BJ171" s="17" t="s">
        <v>23</v>
      </c>
      <c r="BK171" s="176">
        <f>ROUND(I171*H171,2)</f>
        <v>0</v>
      </c>
      <c r="BL171" s="17" t="s">
        <v>133</v>
      </c>
      <c r="BM171" s="17" t="s">
        <v>281</v>
      </c>
    </row>
    <row r="172" spans="2:47" s="1" customFormat="1" ht="22.5" customHeight="1">
      <c r="B172" s="34"/>
      <c r="D172" s="180" t="s">
        <v>135</v>
      </c>
      <c r="F172" s="211" t="s">
        <v>282</v>
      </c>
      <c r="I172" s="138"/>
      <c r="L172" s="34"/>
      <c r="M172" s="63"/>
      <c r="N172" s="35"/>
      <c r="O172" s="35"/>
      <c r="P172" s="35"/>
      <c r="Q172" s="35"/>
      <c r="R172" s="35"/>
      <c r="S172" s="35"/>
      <c r="T172" s="64"/>
      <c r="AT172" s="17" t="s">
        <v>135</v>
      </c>
      <c r="AU172" s="17" t="s">
        <v>81</v>
      </c>
    </row>
    <row r="173" spans="2:65" s="1" customFormat="1" ht="22.5" customHeight="1">
      <c r="B173" s="164"/>
      <c r="C173" s="165" t="s">
        <v>283</v>
      </c>
      <c r="D173" s="165" t="s">
        <v>128</v>
      </c>
      <c r="E173" s="166" t="s">
        <v>284</v>
      </c>
      <c r="F173" s="167" t="s">
        <v>285</v>
      </c>
      <c r="G173" s="168" t="s">
        <v>131</v>
      </c>
      <c r="H173" s="169">
        <v>204.024</v>
      </c>
      <c r="I173" s="170"/>
      <c r="J173" s="171">
        <f>ROUND(I173*H173,2)</f>
        <v>0</v>
      </c>
      <c r="K173" s="167" t="s">
        <v>132</v>
      </c>
      <c r="L173" s="34"/>
      <c r="M173" s="172" t="s">
        <v>22</v>
      </c>
      <c r="N173" s="173" t="s">
        <v>44</v>
      </c>
      <c r="O173" s="35"/>
      <c r="P173" s="174">
        <f>O173*H173</f>
        <v>0</v>
      </c>
      <c r="Q173" s="174">
        <v>0</v>
      </c>
      <c r="R173" s="174">
        <f>Q173*H173</f>
        <v>0</v>
      </c>
      <c r="S173" s="174">
        <v>0.0395</v>
      </c>
      <c r="T173" s="175">
        <f>S173*H173</f>
        <v>8.058948000000001</v>
      </c>
      <c r="AR173" s="17" t="s">
        <v>133</v>
      </c>
      <c r="AT173" s="17" t="s">
        <v>128</v>
      </c>
      <c r="AU173" s="17" t="s">
        <v>81</v>
      </c>
      <c r="AY173" s="17" t="s">
        <v>126</v>
      </c>
      <c r="BE173" s="176">
        <f>IF(N173="základní",J173,0)</f>
        <v>0</v>
      </c>
      <c r="BF173" s="176">
        <f>IF(N173="snížená",J173,0)</f>
        <v>0</v>
      </c>
      <c r="BG173" s="176">
        <f>IF(N173="zákl. přenesená",J173,0)</f>
        <v>0</v>
      </c>
      <c r="BH173" s="176">
        <f>IF(N173="sníž. přenesená",J173,0)</f>
        <v>0</v>
      </c>
      <c r="BI173" s="176">
        <f>IF(N173="nulová",J173,0)</f>
        <v>0</v>
      </c>
      <c r="BJ173" s="17" t="s">
        <v>23</v>
      </c>
      <c r="BK173" s="176">
        <f>ROUND(I173*H173,2)</f>
        <v>0</v>
      </c>
      <c r="BL173" s="17" t="s">
        <v>133</v>
      </c>
      <c r="BM173" s="17" t="s">
        <v>286</v>
      </c>
    </row>
    <row r="174" spans="2:47" s="1" customFormat="1" ht="30" customHeight="1">
      <c r="B174" s="34"/>
      <c r="D174" s="177" t="s">
        <v>135</v>
      </c>
      <c r="F174" s="178" t="s">
        <v>287</v>
      </c>
      <c r="I174" s="138"/>
      <c r="L174" s="34"/>
      <c r="M174" s="63"/>
      <c r="N174" s="35"/>
      <c r="O174" s="35"/>
      <c r="P174" s="35"/>
      <c r="Q174" s="35"/>
      <c r="R174" s="35"/>
      <c r="S174" s="35"/>
      <c r="T174" s="64"/>
      <c r="AT174" s="17" t="s">
        <v>135</v>
      </c>
      <c r="AU174" s="17" t="s">
        <v>81</v>
      </c>
    </row>
    <row r="175" spans="2:51" s="11" customFormat="1" ht="22.5" customHeight="1">
      <c r="B175" s="179"/>
      <c r="D175" s="180" t="s">
        <v>137</v>
      </c>
      <c r="E175" s="181" t="s">
        <v>22</v>
      </c>
      <c r="F175" s="182" t="s">
        <v>288</v>
      </c>
      <c r="H175" s="183">
        <v>204.024</v>
      </c>
      <c r="I175" s="184"/>
      <c r="L175" s="179"/>
      <c r="M175" s="185"/>
      <c r="N175" s="186"/>
      <c r="O175" s="186"/>
      <c r="P175" s="186"/>
      <c r="Q175" s="186"/>
      <c r="R175" s="186"/>
      <c r="S175" s="186"/>
      <c r="T175" s="187"/>
      <c r="AT175" s="188" t="s">
        <v>137</v>
      </c>
      <c r="AU175" s="188" t="s">
        <v>81</v>
      </c>
      <c r="AV175" s="11" t="s">
        <v>81</v>
      </c>
      <c r="AW175" s="11" t="s">
        <v>36</v>
      </c>
      <c r="AX175" s="11" t="s">
        <v>23</v>
      </c>
      <c r="AY175" s="188" t="s">
        <v>126</v>
      </c>
    </row>
    <row r="176" spans="2:65" s="1" customFormat="1" ht="22.5" customHeight="1">
      <c r="B176" s="164"/>
      <c r="C176" s="165" t="s">
        <v>289</v>
      </c>
      <c r="D176" s="165" t="s">
        <v>128</v>
      </c>
      <c r="E176" s="166" t="s">
        <v>290</v>
      </c>
      <c r="F176" s="167" t="s">
        <v>291</v>
      </c>
      <c r="G176" s="168" t="s">
        <v>131</v>
      </c>
      <c r="H176" s="169">
        <v>204.024</v>
      </c>
      <c r="I176" s="170"/>
      <c r="J176" s="171">
        <f>ROUND(I176*H176,2)</f>
        <v>0</v>
      </c>
      <c r="K176" s="167" t="s">
        <v>132</v>
      </c>
      <c r="L176" s="34"/>
      <c r="M176" s="172" t="s">
        <v>22</v>
      </c>
      <c r="N176" s="173" t="s">
        <v>44</v>
      </c>
      <c r="O176" s="35"/>
      <c r="P176" s="174">
        <f>O176*H176</f>
        <v>0</v>
      </c>
      <c r="Q176" s="174">
        <v>0</v>
      </c>
      <c r="R176" s="174">
        <f>Q176*H176</f>
        <v>0</v>
      </c>
      <c r="S176" s="174">
        <v>0</v>
      </c>
      <c r="T176" s="175">
        <f>S176*H176</f>
        <v>0</v>
      </c>
      <c r="AR176" s="17" t="s">
        <v>133</v>
      </c>
      <c r="AT176" s="17" t="s">
        <v>128</v>
      </c>
      <c r="AU176" s="17" t="s">
        <v>81</v>
      </c>
      <c r="AY176" s="17" t="s">
        <v>126</v>
      </c>
      <c r="BE176" s="176">
        <f>IF(N176="základní",J176,0)</f>
        <v>0</v>
      </c>
      <c r="BF176" s="176">
        <f>IF(N176="snížená",J176,0)</f>
        <v>0</v>
      </c>
      <c r="BG176" s="176">
        <f>IF(N176="zákl. přenesená",J176,0)</f>
        <v>0</v>
      </c>
      <c r="BH176" s="176">
        <f>IF(N176="sníž. přenesená",J176,0)</f>
        <v>0</v>
      </c>
      <c r="BI176" s="176">
        <f>IF(N176="nulová",J176,0)</f>
        <v>0</v>
      </c>
      <c r="BJ176" s="17" t="s">
        <v>23</v>
      </c>
      <c r="BK176" s="176">
        <f>ROUND(I176*H176,2)</f>
        <v>0</v>
      </c>
      <c r="BL176" s="17" t="s">
        <v>133</v>
      </c>
      <c r="BM176" s="17" t="s">
        <v>292</v>
      </c>
    </row>
    <row r="177" spans="2:47" s="1" customFormat="1" ht="30" customHeight="1">
      <c r="B177" s="34"/>
      <c r="D177" s="180" t="s">
        <v>135</v>
      </c>
      <c r="F177" s="211" t="s">
        <v>293</v>
      </c>
      <c r="I177" s="138"/>
      <c r="L177" s="34"/>
      <c r="M177" s="63"/>
      <c r="N177" s="35"/>
      <c r="O177" s="35"/>
      <c r="P177" s="35"/>
      <c r="Q177" s="35"/>
      <c r="R177" s="35"/>
      <c r="S177" s="35"/>
      <c r="T177" s="64"/>
      <c r="AT177" s="17" t="s">
        <v>135</v>
      </c>
      <c r="AU177" s="17" t="s">
        <v>81</v>
      </c>
    </row>
    <row r="178" spans="2:65" s="1" customFormat="1" ht="22.5" customHeight="1">
      <c r="B178" s="164"/>
      <c r="C178" s="165" t="s">
        <v>294</v>
      </c>
      <c r="D178" s="165" t="s">
        <v>128</v>
      </c>
      <c r="E178" s="166" t="s">
        <v>295</v>
      </c>
      <c r="F178" s="167" t="s">
        <v>296</v>
      </c>
      <c r="G178" s="168" t="s">
        <v>131</v>
      </c>
      <c r="H178" s="169">
        <v>204.024</v>
      </c>
      <c r="I178" s="170"/>
      <c r="J178" s="171">
        <f>ROUND(I178*H178,2)</f>
        <v>0</v>
      </c>
      <c r="K178" s="167" t="s">
        <v>132</v>
      </c>
      <c r="L178" s="34"/>
      <c r="M178" s="172" t="s">
        <v>22</v>
      </c>
      <c r="N178" s="173" t="s">
        <v>44</v>
      </c>
      <c r="O178" s="35"/>
      <c r="P178" s="174">
        <f>O178*H178</f>
        <v>0</v>
      </c>
      <c r="Q178" s="174">
        <v>0.03908</v>
      </c>
      <c r="R178" s="174">
        <f>Q178*H178</f>
        <v>7.973257919999999</v>
      </c>
      <c r="S178" s="174">
        <v>0</v>
      </c>
      <c r="T178" s="175">
        <f>S178*H178</f>
        <v>0</v>
      </c>
      <c r="AR178" s="17" t="s">
        <v>133</v>
      </c>
      <c r="AT178" s="17" t="s">
        <v>128</v>
      </c>
      <c r="AU178" s="17" t="s">
        <v>81</v>
      </c>
      <c r="AY178" s="17" t="s">
        <v>126</v>
      </c>
      <c r="BE178" s="176">
        <f>IF(N178="základní",J178,0)</f>
        <v>0</v>
      </c>
      <c r="BF178" s="176">
        <f>IF(N178="snížená",J178,0)</f>
        <v>0</v>
      </c>
      <c r="BG178" s="176">
        <f>IF(N178="zákl. přenesená",J178,0)</f>
        <v>0</v>
      </c>
      <c r="BH178" s="176">
        <f>IF(N178="sníž. přenesená",J178,0)</f>
        <v>0</v>
      </c>
      <c r="BI178" s="176">
        <f>IF(N178="nulová",J178,0)</f>
        <v>0</v>
      </c>
      <c r="BJ178" s="17" t="s">
        <v>23</v>
      </c>
      <c r="BK178" s="176">
        <f>ROUND(I178*H178,2)</f>
        <v>0</v>
      </c>
      <c r="BL178" s="17" t="s">
        <v>133</v>
      </c>
      <c r="BM178" s="17" t="s">
        <v>297</v>
      </c>
    </row>
    <row r="179" spans="2:47" s="1" customFormat="1" ht="30" customHeight="1">
      <c r="B179" s="34"/>
      <c r="D179" s="180" t="s">
        <v>135</v>
      </c>
      <c r="F179" s="211" t="s">
        <v>298</v>
      </c>
      <c r="I179" s="138"/>
      <c r="L179" s="34"/>
      <c r="M179" s="63"/>
      <c r="N179" s="35"/>
      <c r="O179" s="35"/>
      <c r="P179" s="35"/>
      <c r="Q179" s="35"/>
      <c r="R179" s="35"/>
      <c r="S179" s="35"/>
      <c r="T179" s="64"/>
      <c r="AT179" s="17" t="s">
        <v>135</v>
      </c>
      <c r="AU179" s="17" t="s">
        <v>81</v>
      </c>
    </row>
    <row r="180" spans="2:65" s="1" customFormat="1" ht="22.5" customHeight="1">
      <c r="B180" s="164"/>
      <c r="C180" s="165" t="s">
        <v>299</v>
      </c>
      <c r="D180" s="165" t="s">
        <v>128</v>
      </c>
      <c r="E180" s="166" t="s">
        <v>300</v>
      </c>
      <c r="F180" s="167" t="s">
        <v>301</v>
      </c>
      <c r="G180" s="168" t="s">
        <v>131</v>
      </c>
      <c r="H180" s="169">
        <v>204.024</v>
      </c>
      <c r="I180" s="170"/>
      <c r="J180" s="171">
        <f>ROUND(I180*H180,2)</f>
        <v>0</v>
      </c>
      <c r="K180" s="167" t="s">
        <v>132</v>
      </c>
      <c r="L180" s="34"/>
      <c r="M180" s="172" t="s">
        <v>22</v>
      </c>
      <c r="N180" s="173" t="s">
        <v>44</v>
      </c>
      <c r="O180" s="35"/>
      <c r="P180" s="174">
        <f>O180*H180</f>
        <v>0</v>
      </c>
      <c r="Q180" s="174">
        <v>0</v>
      </c>
      <c r="R180" s="174">
        <f>Q180*H180</f>
        <v>0</v>
      </c>
      <c r="S180" s="174">
        <v>0</v>
      </c>
      <c r="T180" s="175">
        <f>S180*H180</f>
        <v>0</v>
      </c>
      <c r="AR180" s="17" t="s">
        <v>133</v>
      </c>
      <c r="AT180" s="17" t="s">
        <v>128</v>
      </c>
      <c r="AU180" s="17" t="s">
        <v>81</v>
      </c>
      <c r="AY180" s="17" t="s">
        <v>126</v>
      </c>
      <c r="BE180" s="176">
        <f>IF(N180="základní",J180,0)</f>
        <v>0</v>
      </c>
      <c r="BF180" s="176">
        <f>IF(N180="snížená",J180,0)</f>
        <v>0</v>
      </c>
      <c r="BG180" s="176">
        <f>IF(N180="zákl. přenesená",J180,0)</f>
        <v>0</v>
      </c>
      <c r="BH180" s="176">
        <f>IF(N180="sníž. přenesená",J180,0)</f>
        <v>0</v>
      </c>
      <c r="BI180" s="176">
        <f>IF(N180="nulová",J180,0)</f>
        <v>0</v>
      </c>
      <c r="BJ180" s="17" t="s">
        <v>23</v>
      </c>
      <c r="BK180" s="176">
        <f>ROUND(I180*H180,2)</f>
        <v>0</v>
      </c>
      <c r="BL180" s="17" t="s">
        <v>133</v>
      </c>
      <c r="BM180" s="17" t="s">
        <v>302</v>
      </c>
    </row>
    <row r="181" spans="2:47" s="1" customFormat="1" ht="30" customHeight="1">
      <c r="B181" s="34"/>
      <c r="D181" s="180" t="s">
        <v>135</v>
      </c>
      <c r="F181" s="211" t="s">
        <v>303</v>
      </c>
      <c r="I181" s="138"/>
      <c r="L181" s="34"/>
      <c r="M181" s="63"/>
      <c r="N181" s="35"/>
      <c r="O181" s="35"/>
      <c r="P181" s="35"/>
      <c r="Q181" s="35"/>
      <c r="R181" s="35"/>
      <c r="S181" s="35"/>
      <c r="T181" s="64"/>
      <c r="AT181" s="17" t="s">
        <v>135</v>
      </c>
      <c r="AU181" s="17" t="s">
        <v>81</v>
      </c>
    </row>
    <row r="182" spans="2:65" s="1" customFormat="1" ht="22.5" customHeight="1">
      <c r="B182" s="164"/>
      <c r="C182" s="165" t="s">
        <v>304</v>
      </c>
      <c r="D182" s="165" t="s">
        <v>128</v>
      </c>
      <c r="E182" s="166" t="s">
        <v>305</v>
      </c>
      <c r="F182" s="167" t="s">
        <v>306</v>
      </c>
      <c r="G182" s="168" t="s">
        <v>131</v>
      </c>
      <c r="H182" s="169">
        <v>204.024</v>
      </c>
      <c r="I182" s="170"/>
      <c r="J182" s="171">
        <f>ROUND(I182*H182,2)</f>
        <v>0</v>
      </c>
      <c r="K182" s="167" t="s">
        <v>132</v>
      </c>
      <c r="L182" s="34"/>
      <c r="M182" s="172" t="s">
        <v>22</v>
      </c>
      <c r="N182" s="173" t="s">
        <v>44</v>
      </c>
      <c r="O182" s="35"/>
      <c r="P182" s="174">
        <f>O182*H182</f>
        <v>0</v>
      </c>
      <c r="Q182" s="174">
        <v>0</v>
      </c>
      <c r="R182" s="174">
        <f>Q182*H182</f>
        <v>0</v>
      </c>
      <c r="S182" s="174">
        <v>0</v>
      </c>
      <c r="T182" s="175">
        <f>S182*H182</f>
        <v>0</v>
      </c>
      <c r="AR182" s="17" t="s">
        <v>133</v>
      </c>
      <c r="AT182" s="17" t="s">
        <v>128</v>
      </c>
      <c r="AU182" s="17" t="s">
        <v>81</v>
      </c>
      <c r="AY182" s="17" t="s">
        <v>126</v>
      </c>
      <c r="BE182" s="176">
        <f>IF(N182="základní",J182,0)</f>
        <v>0</v>
      </c>
      <c r="BF182" s="176">
        <f>IF(N182="snížená",J182,0)</f>
        <v>0</v>
      </c>
      <c r="BG182" s="176">
        <f>IF(N182="zákl. přenesená",J182,0)</f>
        <v>0</v>
      </c>
      <c r="BH182" s="176">
        <f>IF(N182="sníž. přenesená",J182,0)</f>
        <v>0</v>
      </c>
      <c r="BI182" s="176">
        <f>IF(N182="nulová",J182,0)</f>
        <v>0</v>
      </c>
      <c r="BJ182" s="17" t="s">
        <v>23</v>
      </c>
      <c r="BK182" s="176">
        <f>ROUND(I182*H182,2)</f>
        <v>0</v>
      </c>
      <c r="BL182" s="17" t="s">
        <v>133</v>
      </c>
      <c r="BM182" s="17" t="s">
        <v>307</v>
      </c>
    </row>
    <row r="183" spans="2:47" s="1" customFormat="1" ht="30" customHeight="1">
      <c r="B183" s="34"/>
      <c r="D183" s="180" t="s">
        <v>135</v>
      </c>
      <c r="F183" s="211" t="s">
        <v>308</v>
      </c>
      <c r="I183" s="138"/>
      <c r="L183" s="34"/>
      <c r="M183" s="63"/>
      <c r="N183" s="35"/>
      <c r="O183" s="35"/>
      <c r="P183" s="35"/>
      <c r="Q183" s="35"/>
      <c r="R183" s="35"/>
      <c r="S183" s="35"/>
      <c r="T183" s="64"/>
      <c r="AT183" s="17" t="s">
        <v>135</v>
      </c>
      <c r="AU183" s="17" t="s">
        <v>81</v>
      </c>
    </row>
    <row r="184" spans="2:65" s="1" customFormat="1" ht="22.5" customHeight="1">
      <c r="B184" s="164"/>
      <c r="C184" s="165" t="s">
        <v>309</v>
      </c>
      <c r="D184" s="165" t="s">
        <v>128</v>
      </c>
      <c r="E184" s="166" t="s">
        <v>310</v>
      </c>
      <c r="F184" s="167" t="s">
        <v>311</v>
      </c>
      <c r="G184" s="168" t="s">
        <v>131</v>
      </c>
      <c r="H184" s="169">
        <v>204.024</v>
      </c>
      <c r="I184" s="170"/>
      <c r="J184" s="171">
        <f>ROUND(I184*H184,2)</f>
        <v>0</v>
      </c>
      <c r="K184" s="167" t="s">
        <v>132</v>
      </c>
      <c r="L184" s="34"/>
      <c r="M184" s="172" t="s">
        <v>22</v>
      </c>
      <c r="N184" s="173" t="s">
        <v>44</v>
      </c>
      <c r="O184" s="35"/>
      <c r="P184" s="174">
        <f>O184*H184</f>
        <v>0</v>
      </c>
      <c r="Q184" s="174">
        <v>0</v>
      </c>
      <c r="R184" s="174">
        <f>Q184*H184</f>
        <v>0</v>
      </c>
      <c r="S184" s="174">
        <v>0</v>
      </c>
      <c r="T184" s="175">
        <f>S184*H184</f>
        <v>0</v>
      </c>
      <c r="AR184" s="17" t="s">
        <v>133</v>
      </c>
      <c r="AT184" s="17" t="s">
        <v>128</v>
      </c>
      <c r="AU184" s="17" t="s">
        <v>81</v>
      </c>
      <c r="AY184" s="17" t="s">
        <v>126</v>
      </c>
      <c r="BE184" s="176">
        <f>IF(N184="základní",J184,0)</f>
        <v>0</v>
      </c>
      <c r="BF184" s="176">
        <f>IF(N184="snížená",J184,0)</f>
        <v>0</v>
      </c>
      <c r="BG184" s="176">
        <f>IF(N184="zákl. přenesená",J184,0)</f>
        <v>0</v>
      </c>
      <c r="BH184" s="176">
        <f>IF(N184="sníž. přenesená",J184,0)</f>
        <v>0</v>
      </c>
      <c r="BI184" s="176">
        <f>IF(N184="nulová",J184,0)</f>
        <v>0</v>
      </c>
      <c r="BJ184" s="17" t="s">
        <v>23</v>
      </c>
      <c r="BK184" s="176">
        <f>ROUND(I184*H184,2)</f>
        <v>0</v>
      </c>
      <c r="BL184" s="17" t="s">
        <v>133</v>
      </c>
      <c r="BM184" s="17" t="s">
        <v>312</v>
      </c>
    </row>
    <row r="185" spans="2:47" s="1" customFormat="1" ht="30" customHeight="1">
      <c r="B185" s="34"/>
      <c r="D185" s="180" t="s">
        <v>135</v>
      </c>
      <c r="F185" s="211" t="s">
        <v>313</v>
      </c>
      <c r="I185" s="138"/>
      <c r="L185" s="34"/>
      <c r="M185" s="63"/>
      <c r="N185" s="35"/>
      <c r="O185" s="35"/>
      <c r="P185" s="35"/>
      <c r="Q185" s="35"/>
      <c r="R185" s="35"/>
      <c r="S185" s="35"/>
      <c r="T185" s="64"/>
      <c r="AT185" s="17" t="s">
        <v>135</v>
      </c>
      <c r="AU185" s="17" t="s">
        <v>81</v>
      </c>
    </row>
    <row r="186" spans="2:65" s="1" customFormat="1" ht="22.5" customHeight="1">
      <c r="B186" s="164"/>
      <c r="C186" s="165" t="s">
        <v>314</v>
      </c>
      <c r="D186" s="165" t="s">
        <v>128</v>
      </c>
      <c r="E186" s="166" t="s">
        <v>315</v>
      </c>
      <c r="F186" s="167" t="s">
        <v>316</v>
      </c>
      <c r="G186" s="168" t="s">
        <v>163</v>
      </c>
      <c r="H186" s="169">
        <v>8.501</v>
      </c>
      <c r="I186" s="170"/>
      <c r="J186" s="171">
        <f>ROUND(I186*H186,2)</f>
        <v>0</v>
      </c>
      <c r="K186" s="167" t="s">
        <v>132</v>
      </c>
      <c r="L186" s="34"/>
      <c r="M186" s="172" t="s">
        <v>22</v>
      </c>
      <c r="N186" s="173" t="s">
        <v>44</v>
      </c>
      <c r="O186" s="35"/>
      <c r="P186" s="174">
        <f>O186*H186</f>
        <v>0</v>
      </c>
      <c r="Q186" s="174">
        <v>0</v>
      </c>
      <c r="R186" s="174">
        <f>Q186*H186</f>
        <v>0</v>
      </c>
      <c r="S186" s="174">
        <v>2.5</v>
      </c>
      <c r="T186" s="175">
        <f>S186*H186</f>
        <v>21.252499999999998</v>
      </c>
      <c r="AR186" s="17" t="s">
        <v>133</v>
      </c>
      <c r="AT186" s="17" t="s">
        <v>128</v>
      </c>
      <c r="AU186" s="17" t="s">
        <v>81</v>
      </c>
      <c r="AY186" s="17" t="s">
        <v>126</v>
      </c>
      <c r="BE186" s="176">
        <f>IF(N186="základní",J186,0)</f>
        <v>0</v>
      </c>
      <c r="BF186" s="176">
        <f>IF(N186="snížená",J186,0)</f>
        <v>0</v>
      </c>
      <c r="BG186" s="176">
        <f>IF(N186="zákl. přenesená",J186,0)</f>
        <v>0</v>
      </c>
      <c r="BH186" s="176">
        <f>IF(N186="sníž. přenesená",J186,0)</f>
        <v>0</v>
      </c>
      <c r="BI186" s="176">
        <f>IF(N186="nulová",J186,0)</f>
        <v>0</v>
      </c>
      <c r="BJ186" s="17" t="s">
        <v>23</v>
      </c>
      <c r="BK186" s="176">
        <f>ROUND(I186*H186,2)</f>
        <v>0</v>
      </c>
      <c r="BL186" s="17" t="s">
        <v>133</v>
      </c>
      <c r="BM186" s="17" t="s">
        <v>317</v>
      </c>
    </row>
    <row r="187" spans="2:47" s="1" customFormat="1" ht="22.5" customHeight="1">
      <c r="B187" s="34"/>
      <c r="D187" s="177" t="s">
        <v>135</v>
      </c>
      <c r="F187" s="178" t="s">
        <v>318</v>
      </c>
      <c r="I187" s="138"/>
      <c r="L187" s="34"/>
      <c r="M187" s="63"/>
      <c r="N187" s="35"/>
      <c r="O187" s="35"/>
      <c r="P187" s="35"/>
      <c r="Q187" s="35"/>
      <c r="R187" s="35"/>
      <c r="S187" s="35"/>
      <c r="T187" s="64"/>
      <c r="AT187" s="17" t="s">
        <v>135</v>
      </c>
      <c r="AU187" s="17" t="s">
        <v>81</v>
      </c>
    </row>
    <row r="188" spans="2:51" s="11" customFormat="1" ht="22.5" customHeight="1">
      <c r="B188" s="179"/>
      <c r="D188" s="180" t="s">
        <v>137</v>
      </c>
      <c r="E188" s="181" t="s">
        <v>22</v>
      </c>
      <c r="F188" s="182" t="s">
        <v>257</v>
      </c>
      <c r="H188" s="183">
        <v>8.501</v>
      </c>
      <c r="I188" s="184"/>
      <c r="L188" s="179"/>
      <c r="M188" s="185"/>
      <c r="N188" s="186"/>
      <c r="O188" s="186"/>
      <c r="P188" s="186"/>
      <c r="Q188" s="186"/>
      <c r="R188" s="186"/>
      <c r="S188" s="186"/>
      <c r="T188" s="187"/>
      <c r="AT188" s="188" t="s">
        <v>137</v>
      </c>
      <c r="AU188" s="188" t="s">
        <v>81</v>
      </c>
      <c r="AV188" s="11" t="s">
        <v>81</v>
      </c>
      <c r="AW188" s="11" t="s">
        <v>36</v>
      </c>
      <c r="AX188" s="11" t="s">
        <v>23</v>
      </c>
      <c r="AY188" s="188" t="s">
        <v>126</v>
      </c>
    </row>
    <row r="189" spans="2:65" s="1" customFormat="1" ht="31.5" customHeight="1">
      <c r="B189" s="164"/>
      <c r="C189" s="165" t="s">
        <v>319</v>
      </c>
      <c r="D189" s="165" t="s">
        <v>128</v>
      </c>
      <c r="E189" s="166" t="s">
        <v>320</v>
      </c>
      <c r="F189" s="167" t="s">
        <v>321</v>
      </c>
      <c r="G189" s="168" t="s">
        <v>322</v>
      </c>
      <c r="H189" s="169">
        <v>1</v>
      </c>
      <c r="I189" s="170"/>
      <c r="J189" s="171">
        <f>ROUND(I189*H189,2)</f>
        <v>0</v>
      </c>
      <c r="K189" s="167" t="s">
        <v>22</v>
      </c>
      <c r="L189" s="34"/>
      <c r="M189" s="172" t="s">
        <v>22</v>
      </c>
      <c r="N189" s="173" t="s">
        <v>44</v>
      </c>
      <c r="O189" s="35"/>
      <c r="P189" s="174">
        <f>O189*H189</f>
        <v>0</v>
      </c>
      <c r="Q189" s="174">
        <v>0</v>
      </c>
      <c r="R189" s="174">
        <f>Q189*H189</f>
        <v>0</v>
      </c>
      <c r="S189" s="174">
        <v>0</v>
      </c>
      <c r="T189" s="175">
        <f>S189*H189</f>
        <v>0</v>
      </c>
      <c r="AR189" s="17" t="s">
        <v>133</v>
      </c>
      <c r="AT189" s="17" t="s">
        <v>128</v>
      </c>
      <c r="AU189" s="17" t="s">
        <v>81</v>
      </c>
      <c r="AY189" s="17" t="s">
        <v>126</v>
      </c>
      <c r="BE189" s="176">
        <f>IF(N189="základní",J189,0)</f>
        <v>0</v>
      </c>
      <c r="BF189" s="176">
        <f>IF(N189="snížená",J189,0)</f>
        <v>0</v>
      </c>
      <c r="BG189" s="176">
        <f>IF(N189="zákl. přenesená",J189,0)</f>
        <v>0</v>
      </c>
      <c r="BH189" s="176">
        <f>IF(N189="sníž. přenesená",J189,0)</f>
        <v>0</v>
      </c>
      <c r="BI189" s="176">
        <f>IF(N189="nulová",J189,0)</f>
        <v>0</v>
      </c>
      <c r="BJ189" s="17" t="s">
        <v>23</v>
      </c>
      <c r="BK189" s="176">
        <f>ROUND(I189*H189,2)</f>
        <v>0</v>
      </c>
      <c r="BL189" s="17" t="s">
        <v>133</v>
      </c>
      <c r="BM189" s="17" t="s">
        <v>323</v>
      </c>
    </row>
    <row r="190" spans="2:47" s="1" customFormat="1" ht="30" customHeight="1">
      <c r="B190" s="34"/>
      <c r="D190" s="177" t="s">
        <v>135</v>
      </c>
      <c r="F190" s="178" t="s">
        <v>321</v>
      </c>
      <c r="I190" s="138"/>
      <c r="L190" s="34"/>
      <c r="M190" s="63"/>
      <c r="N190" s="35"/>
      <c r="O190" s="35"/>
      <c r="P190" s="35"/>
      <c r="Q190" s="35"/>
      <c r="R190" s="35"/>
      <c r="S190" s="35"/>
      <c r="T190" s="64"/>
      <c r="AT190" s="17" t="s">
        <v>135</v>
      </c>
      <c r="AU190" s="17" t="s">
        <v>81</v>
      </c>
    </row>
    <row r="191" spans="2:47" s="1" customFormat="1" ht="66" customHeight="1">
      <c r="B191" s="34"/>
      <c r="D191" s="177" t="s">
        <v>232</v>
      </c>
      <c r="F191" s="210" t="s">
        <v>324</v>
      </c>
      <c r="I191" s="138"/>
      <c r="L191" s="34"/>
      <c r="M191" s="63"/>
      <c r="N191" s="35"/>
      <c r="O191" s="35"/>
      <c r="P191" s="35"/>
      <c r="Q191" s="35"/>
      <c r="R191" s="35"/>
      <c r="S191" s="35"/>
      <c r="T191" s="64"/>
      <c r="AT191" s="17" t="s">
        <v>232</v>
      </c>
      <c r="AU191" s="17" t="s">
        <v>81</v>
      </c>
    </row>
    <row r="192" spans="2:63" s="10" customFormat="1" ht="29.25" customHeight="1">
      <c r="B192" s="150"/>
      <c r="D192" s="161" t="s">
        <v>72</v>
      </c>
      <c r="E192" s="162" t="s">
        <v>325</v>
      </c>
      <c r="F192" s="162" t="s">
        <v>326</v>
      </c>
      <c r="I192" s="153"/>
      <c r="J192" s="163">
        <f>BK192</f>
        <v>0</v>
      </c>
      <c r="L192" s="150"/>
      <c r="M192" s="155"/>
      <c r="N192" s="156"/>
      <c r="O192" s="156"/>
      <c r="P192" s="157">
        <f>SUM(P193:P210)</f>
        <v>0</v>
      </c>
      <c r="Q192" s="156"/>
      <c r="R192" s="157">
        <f>SUM(R193:R210)</f>
        <v>0</v>
      </c>
      <c r="S192" s="156"/>
      <c r="T192" s="158">
        <f>SUM(T193:T210)</f>
        <v>0</v>
      </c>
      <c r="AR192" s="151" t="s">
        <v>23</v>
      </c>
      <c r="AT192" s="159" t="s">
        <v>72</v>
      </c>
      <c r="AU192" s="159" t="s">
        <v>23</v>
      </c>
      <c r="AY192" s="151" t="s">
        <v>126</v>
      </c>
      <c r="BK192" s="160">
        <f>SUM(BK193:BK210)</f>
        <v>0</v>
      </c>
    </row>
    <row r="193" spans="2:65" s="1" customFormat="1" ht="31.5" customHeight="1">
      <c r="B193" s="164"/>
      <c r="C193" s="165" t="s">
        <v>327</v>
      </c>
      <c r="D193" s="165" t="s">
        <v>128</v>
      </c>
      <c r="E193" s="166" t="s">
        <v>328</v>
      </c>
      <c r="F193" s="167" t="s">
        <v>329</v>
      </c>
      <c r="G193" s="168" t="s">
        <v>163</v>
      </c>
      <c r="H193" s="169">
        <v>3.94</v>
      </c>
      <c r="I193" s="170"/>
      <c r="J193" s="171">
        <f>ROUND(I193*H193,2)</f>
        <v>0</v>
      </c>
      <c r="K193" s="167" t="s">
        <v>22</v>
      </c>
      <c r="L193" s="34"/>
      <c r="M193" s="172" t="s">
        <v>22</v>
      </c>
      <c r="N193" s="173" t="s">
        <v>44</v>
      </c>
      <c r="O193" s="35"/>
      <c r="P193" s="174">
        <f>O193*H193</f>
        <v>0</v>
      </c>
      <c r="Q193" s="174">
        <v>0</v>
      </c>
      <c r="R193" s="174">
        <f>Q193*H193</f>
        <v>0</v>
      </c>
      <c r="S193" s="174">
        <v>0</v>
      </c>
      <c r="T193" s="175">
        <f>S193*H193</f>
        <v>0</v>
      </c>
      <c r="AR193" s="17" t="s">
        <v>133</v>
      </c>
      <c r="AT193" s="17" t="s">
        <v>128</v>
      </c>
      <c r="AU193" s="17" t="s">
        <v>81</v>
      </c>
      <c r="AY193" s="17" t="s">
        <v>126</v>
      </c>
      <c r="BE193" s="176">
        <f>IF(N193="základní",J193,0)</f>
        <v>0</v>
      </c>
      <c r="BF193" s="176">
        <f>IF(N193="snížená",J193,0)</f>
        <v>0</v>
      </c>
      <c r="BG193" s="176">
        <f>IF(N193="zákl. přenesená",J193,0)</f>
        <v>0</v>
      </c>
      <c r="BH193" s="176">
        <f>IF(N193="sníž. přenesená",J193,0)</f>
        <v>0</v>
      </c>
      <c r="BI193" s="176">
        <f>IF(N193="nulová",J193,0)</f>
        <v>0</v>
      </c>
      <c r="BJ193" s="17" t="s">
        <v>23</v>
      </c>
      <c r="BK193" s="176">
        <f>ROUND(I193*H193,2)</f>
        <v>0</v>
      </c>
      <c r="BL193" s="17" t="s">
        <v>133</v>
      </c>
      <c r="BM193" s="17" t="s">
        <v>330</v>
      </c>
    </row>
    <row r="194" spans="2:47" s="1" customFormat="1" ht="30" customHeight="1">
      <c r="B194" s="34"/>
      <c r="D194" s="177" t="s">
        <v>135</v>
      </c>
      <c r="F194" s="178" t="s">
        <v>331</v>
      </c>
      <c r="I194" s="138"/>
      <c r="L194" s="34"/>
      <c r="M194" s="63"/>
      <c r="N194" s="35"/>
      <c r="O194" s="35"/>
      <c r="P194" s="35"/>
      <c r="Q194" s="35"/>
      <c r="R194" s="35"/>
      <c r="S194" s="35"/>
      <c r="T194" s="64"/>
      <c r="AT194" s="17" t="s">
        <v>135</v>
      </c>
      <c r="AU194" s="17" t="s">
        <v>81</v>
      </c>
    </row>
    <row r="195" spans="2:47" s="1" customFormat="1" ht="42" customHeight="1">
      <c r="B195" s="34"/>
      <c r="D195" s="177" t="s">
        <v>232</v>
      </c>
      <c r="F195" s="210" t="s">
        <v>332</v>
      </c>
      <c r="I195" s="138"/>
      <c r="L195" s="34"/>
      <c r="M195" s="63"/>
      <c r="N195" s="35"/>
      <c r="O195" s="35"/>
      <c r="P195" s="35"/>
      <c r="Q195" s="35"/>
      <c r="R195" s="35"/>
      <c r="S195" s="35"/>
      <c r="T195" s="64"/>
      <c r="AT195" s="17" t="s">
        <v>232</v>
      </c>
      <c r="AU195" s="17" t="s">
        <v>81</v>
      </c>
    </row>
    <row r="196" spans="2:51" s="11" customFormat="1" ht="22.5" customHeight="1">
      <c r="B196" s="179"/>
      <c r="D196" s="177" t="s">
        <v>137</v>
      </c>
      <c r="E196" s="188" t="s">
        <v>22</v>
      </c>
      <c r="F196" s="189" t="s">
        <v>333</v>
      </c>
      <c r="H196" s="190">
        <v>2.07</v>
      </c>
      <c r="I196" s="184"/>
      <c r="L196" s="179"/>
      <c r="M196" s="185"/>
      <c r="N196" s="186"/>
      <c r="O196" s="186"/>
      <c r="P196" s="186"/>
      <c r="Q196" s="186"/>
      <c r="R196" s="186"/>
      <c r="S196" s="186"/>
      <c r="T196" s="187"/>
      <c r="AT196" s="188" t="s">
        <v>137</v>
      </c>
      <c r="AU196" s="188" t="s">
        <v>81</v>
      </c>
      <c r="AV196" s="11" t="s">
        <v>81</v>
      </c>
      <c r="AW196" s="11" t="s">
        <v>36</v>
      </c>
      <c r="AX196" s="11" t="s">
        <v>73</v>
      </c>
      <c r="AY196" s="188" t="s">
        <v>126</v>
      </c>
    </row>
    <row r="197" spans="2:51" s="13" customFormat="1" ht="22.5" customHeight="1">
      <c r="B197" s="212"/>
      <c r="D197" s="177" t="s">
        <v>137</v>
      </c>
      <c r="E197" s="213" t="s">
        <v>22</v>
      </c>
      <c r="F197" s="214" t="s">
        <v>334</v>
      </c>
      <c r="H197" s="215">
        <v>2.07</v>
      </c>
      <c r="I197" s="216"/>
      <c r="L197" s="212"/>
      <c r="M197" s="217"/>
      <c r="N197" s="218"/>
      <c r="O197" s="218"/>
      <c r="P197" s="218"/>
      <c r="Q197" s="218"/>
      <c r="R197" s="218"/>
      <c r="S197" s="218"/>
      <c r="T197" s="219"/>
      <c r="AT197" s="213" t="s">
        <v>137</v>
      </c>
      <c r="AU197" s="213" t="s">
        <v>81</v>
      </c>
      <c r="AV197" s="13" t="s">
        <v>147</v>
      </c>
      <c r="AW197" s="13" t="s">
        <v>36</v>
      </c>
      <c r="AX197" s="13" t="s">
        <v>73</v>
      </c>
      <c r="AY197" s="213" t="s">
        <v>126</v>
      </c>
    </row>
    <row r="198" spans="2:51" s="11" customFormat="1" ht="22.5" customHeight="1">
      <c r="B198" s="179"/>
      <c r="D198" s="177" t="s">
        <v>137</v>
      </c>
      <c r="E198" s="188" t="s">
        <v>22</v>
      </c>
      <c r="F198" s="189" t="s">
        <v>335</v>
      </c>
      <c r="H198" s="190">
        <v>0.3</v>
      </c>
      <c r="I198" s="184"/>
      <c r="L198" s="179"/>
      <c r="M198" s="185"/>
      <c r="N198" s="186"/>
      <c r="O198" s="186"/>
      <c r="P198" s="186"/>
      <c r="Q198" s="186"/>
      <c r="R198" s="186"/>
      <c r="S198" s="186"/>
      <c r="T198" s="187"/>
      <c r="AT198" s="188" t="s">
        <v>137</v>
      </c>
      <c r="AU198" s="188" t="s">
        <v>81</v>
      </c>
      <c r="AV198" s="11" t="s">
        <v>81</v>
      </c>
      <c r="AW198" s="11" t="s">
        <v>36</v>
      </c>
      <c r="AX198" s="11" t="s">
        <v>73</v>
      </c>
      <c r="AY198" s="188" t="s">
        <v>126</v>
      </c>
    </row>
    <row r="199" spans="2:51" s="11" customFormat="1" ht="22.5" customHeight="1">
      <c r="B199" s="179"/>
      <c r="D199" s="177" t="s">
        <v>137</v>
      </c>
      <c r="E199" s="188" t="s">
        <v>22</v>
      </c>
      <c r="F199" s="189" t="s">
        <v>336</v>
      </c>
      <c r="H199" s="190">
        <v>0.9</v>
      </c>
      <c r="I199" s="184"/>
      <c r="L199" s="179"/>
      <c r="M199" s="185"/>
      <c r="N199" s="186"/>
      <c r="O199" s="186"/>
      <c r="P199" s="186"/>
      <c r="Q199" s="186"/>
      <c r="R199" s="186"/>
      <c r="S199" s="186"/>
      <c r="T199" s="187"/>
      <c r="AT199" s="188" t="s">
        <v>137</v>
      </c>
      <c r="AU199" s="188" t="s">
        <v>81</v>
      </c>
      <c r="AV199" s="11" t="s">
        <v>81</v>
      </c>
      <c r="AW199" s="11" t="s">
        <v>36</v>
      </c>
      <c r="AX199" s="11" t="s">
        <v>73</v>
      </c>
      <c r="AY199" s="188" t="s">
        <v>126</v>
      </c>
    </row>
    <row r="200" spans="2:51" s="13" customFormat="1" ht="22.5" customHeight="1">
      <c r="B200" s="212"/>
      <c r="D200" s="177" t="s">
        <v>137</v>
      </c>
      <c r="E200" s="213" t="s">
        <v>22</v>
      </c>
      <c r="F200" s="214" t="s">
        <v>334</v>
      </c>
      <c r="H200" s="215">
        <v>1.2</v>
      </c>
      <c r="I200" s="216"/>
      <c r="L200" s="212"/>
      <c r="M200" s="217"/>
      <c r="N200" s="218"/>
      <c r="O200" s="218"/>
      <c r="P200" s="218"/>
      <c r="Q200" s="218"/>
      <c r="R200" s="218"/>
      <c r="S200" s="218"/>
      <c r="T200" s="219"/>
      <c r="AT200" s="213" t="s">
        <v>137</v>
      </c>
      <c r="AU200" s="213" t="s">
        <v>81</v>
      </c>
      <c r="AV200" s="13" t="s">
        <v>147</v>
      </c>
      <c r="AW200" s="13" t="s">
        <v>36</v>
      </c>
      <c r="AX200" s="13" t="s">
        <v>73</v>
      </c>
      <c r="AY200" s="213" t="s">
        <v>126</v>
      </c>
    </row>
    <row r="201" spans="2:51" s="11" customFormat="1" ht="22.5" customHeight="1">
      <c r="B201" s="179"/>
      <c r="D201" s="177" t="s">
        <v>137</v>
      </c>
      <c r="E201" s="188" t="s">
        <v>22</v>
      </c>
      <c r="F201" s="189" t="s">
        <v>337</v>
      </c>
      <c r="H201" s="190">
        <v>0.5</v>
      </c>
      <c r="I201" s="184"/>
      <c r="L201" s="179"/>
      <c r="M201" s="185"/>
      <c r="N201" s="186"/>
      <c r="O201" s="186"/>
      <c r="P201" s="186"/>
      <c r="Q201" s="186"/>
      <c r="R201" s="186"/>
      <c r="S201" s="186"/>
      <c r="T201" s="187"/>
      <c r="AT201" s="188" t="s">
        <v>137</v>
      </c>
      <c r="AU201" s="188" t="s">
        <v>81</v>
      </c>
      <c r="AV201" s="11" t="s">
        <v>81</v>
      </c>
      <c r="AW201" s="11" t="s">
        <v>36</v>
      </c>
      <c r="AX201" s="11" t="s">
        <v>73</v>
      </c>
      <c r="AY201" s="188" t="s">
        <v>126</v>
      </c>
    </row>
    <row r="202" spans="2:51" s="13" customFormat="1" ht="22.5" customHeight="1">
      <c r="B202" s="212"/>
      <c r="D202" s="177" t="s">
        <v>137</v>
      </c>
      <c r="E202" s="213" t="s">
        <v>22</v>
      </c>
      <c r="F202" s="214" t="s">
        <v>334</v>
      </c>
      <c r="H202" s="215">
        <v>0.5</v>
      </c>
      <c r="I202" s="216"/>
      <c r="L202" s="212"/>
      <c r="M202" s="217"/>
      <c r="N202" s="218"/>
      <c r="O202" s="218"/>
      <c r="P202" s="218"/>
      <c r="Q202" s="218"/>
      <c r="R202" s="218"/>
      <c r="S202" s="218"/>
      <c r="T202" s="219"/>
      <c r="AT202" s="213" t="s">
        <v>137</v>
      </c>
      <c r="AU202" s="213" t="s">
        <v>81</v>
      </c>
      <c r="AV202" s="13" t="s">
        <v>147</v>
      </c>
      <c r="AW202" s="13" t="s">
        <v>36</v>
      </c>
      <c r="AX202" s="13" t="s">
        <v>73</v>
      </c>
      <c r="AY202" s="213" t="s">
        <v>126</v>
      </c>
    </row>
    <row r="203" spans="2:51" s="11" customFormat="1" ht="22.5" customHeight="1">
      <c r="B203" s="179"/>
      <c r="D203" s="177" t="s">
        <v>137</v>
      </c>
      <c r="E203" s="188" t="s">
        <v>22</v>
      </c>
      <c r="F203" s="189" t="s">
        <v>338</v>
      </c>
      <c r="H203" s="190">
        <v>0.042</v>
      </c>
      <c r="I203" s="184"/>
      <c r="L203" s="179"/>
      <c r="M203" s="185"/>
      <c r="N203" s="186"/>
      <c r="O203" s="186"/>
      <c r="P203" s="186"/>
      <c r="Q203" s="186"/>
      <c r="R203" s="186"/>
      <c r="S203" s="186"/>
      <c r="T203" s="187"/>
      <c r="AT203" s="188" t="s">
        <v>137</v>
      </c>
      <c r="AU203" s="188" t="s">
        <v>81</v>
      </c>
      <c r="AV203" s="11" t="s">
        <v>81</v>
      </c>
      <c r="AW203" s="11" t="s">
        <v>36</v>
      </c>
      <c r="AX203" s="11" t="s">
        <v>73</v>
      </c>
      <c r="AY203" s="188" t="s">
        <v>126</v>
      </c>
    </row>
    <row r="204" spans="2:51" s="11" customFormat="1" ht="22.5" customHeight="1">
      <c r="B204" s="179"/>
      <c r="D204" s="177" t="s">
        <v>137</v>
      </c>
      <c r="E204" s="188" t="s">
        <v>22</v>
      </c>
      <c r="F204" s="189" t="s">
        <v>339</v>
      </c>
      <c r="H204" s="190">
        <v>0.011</v>
      </c>
      <c r="I204" s="184"/>
      <c r="L204" s="179"/>
      <c r="M204" s="185"/>
      <c r="N204" s="186"/>
      <c r="O204" s="186"/>
      <c r="P204" s="186"/>
      <c r="Q204" s="186"/>
      <c r="R204" s="186"/>
      <c r="S204" s="186"/>
      <c r="T204" s="187"/>
      <c r="AT204" s="188" t="s">
        <v>137</v>
      </c>
      <c r="AU204" s="188" t="s">
        <v>81</v>
      </c>
      <c r="AV204" s="11" t="s">
        <v>81</v>
      </c>
      <c r="AW204" s="11" t="s">
        <v>36</v>
      </c>
      <c r="AX204" s="11" t="s">
        <v>73</v>
      </c>
      <c r="AY204" s="188" t="s">
        <v>126</v>
      </c>
    </row>
    <row r="205" spans="2:51" s="11" customFormat="1" ht="22.5" customHeight="1">
      <c r="B205" s="179"/>
      <c r="D205" s="177" t="s">
        <v>137</v>
      </c>
      <c r="E205" s="188" t="s">
        <v>22</v>
      </c>
      <c r="F205" s="189" t="s">
        <v>340</v>
      </c>
      <c r="H205" s="190">
        <v>0.075</v>
      </c>
      <c r="I205" s="184"/>
      <c r="L205" s="179"/>
      <c r="M205" s="185"/>
      <c r="N205" s="186"/>
      <c r="O205" s="186"/>
      <c r="P205" s="186"/>
      <c r="Q205" s="186"/>
      <c r="R205" s="186"/>
      <c r="S205" s="186"/>
      <c r="T205" s="187"/>
      <c r="AT205" s="188" t="s">
        <v>137</v>
      </c>
      <c r="AU205" s="188" t="s">
        <v>81</v>
      </c>
      <c r="AV205" s="11" t="s">
        <v>81</v>
      </c>
      <c r="AW205" s="11" t="s">
        <v>36</v>
      </c>
      <c r="AX205" s="11" t="s">
        <v>73</v>
      </c>
      <c r="AY205" s="188" t="s">
        <v>126</v>
      </c>
    </row>
    <row r="206" spans="2:51" s="11" customFormat="1" ht="22.5" customHeight="1">
      <c r="B206" s="179"/>
      <c r="D206" s="177" t="s">
        <v>137</v>
      </c>
      <c r="E206" s="188" t="s">
        <v>22</v>
      </c>
      <c r="F206" s="189" t="s">
        <v>341</v>
      </c>
      <c r="H206" s="190">
        <v>0.042</v>
      </c>
      <c r="I206" s="184"/>
      <c r="L206" s="179"/>
      <c r="M206" s="185"/>
      <c r="N206" s="186"/>
      <c r="O206" s="186"/>
      <c r="P206" s="186"/>
      <c r="Q206" s="186"/>
      <c r="R206" s="186"/>
      <c r="S206" s="186"/>
      <c r="T206" s="187"/>
      <c r="AT206" s="188" t="s">
        <v>137</v>
      </c>
      <c r="AU206" s="188" t="s">
        <v>81</v>
      </c>
      <c r="AV206" s="11" t="s">
        <v>81</v>
      </c>
      <c r="AW206" s="11" t="s">
        <v>36</v>
      </c>
      <c r="AX206" s="11" t="s">
        <v>73</v>
      </c>
      <c r="AY206" s="188" t="s">
        <v>126</v>
      </c>
    </row>
    <row r="207" spans="2:51" s="12" customFormat="1" ht="22.5" customHeight="1">
      <c r="B207" s="191"/>
      <c r="D207" s="180" t="s">
        <v>137</v>
      </c>
      <c r="E207" s="192" t="s">
        <v>22</v>
      </c>
      <c r="F207" s="193" t="s">
        <v>146</v>
      </c>
      <c r="H207" s="194">
        <v>3.94</v>
      </c>
      <c r="I207" s="195"/>
      <c r="L207" s="191"/>
      <c r="M207" s="196"/>
      <c r="N207" s="197"/>
      <c r="O207" s="197"/>
      <c r="P207" s="197"/>
      <c r="Q207" s="197"/>
      <c r="R207" s="197"/>
      <c r="S207" s="197"/>
      <c r="T207" s="198"/>
      <c r="AT207" s="199" t="s">
        <v>137</v>
      </c>
      <c r="AU207" s="199" t="s">
        <v>81</v>
      </c>
      <c r="AV207" s="12" t="s">
        <v>133</v>
      </c>
      <c r="AW207" s="12" t="s">
        <v>36</v>
      </c>
      <c r="AX207" s="12" t="s">
        <v>23</v>
      </c>
      <c r="AY207" s="199" t="s">
        <v>126</v>
      </c>
    </row>
    <row r="208" spans="2:65" s="1" customFormat="1" ht="22.5" customHeight="1">
      <c r="B208" s="164"/>
      <c r="C208" s="165" t="s">
        <v>342</v>
      </c>
      <c r="D208" s="165" t="s">
        <v>128</v>
      </c>
      <c r="E208" s="166" t="s">
        <v>343</v>
      </c>
      <c r="F208" s="167" t="s">
        <v>344</v>
      </c>
      <c r="G208" s="168" t="s">
        <v>229</v>
      </c>
      <c r="H208" s="169">
        <v>78.725</v>
      </c>
      <c r="I208" s="170"/>
      <c r="J208" s="171">
        <f>ROUND(I208*H208,2)</f>
        <v>0</v>
      </c>
      <c r="K208" s="167" t="s">
        <v>22</v>
      </c>
      <c r="L208" s="34"/>
      <c r="M208" s="172" t="s">
        <v>22</v>
      </c>
      <c r="N208" s="173" t="s">
        <v>44</v>
      </c>
      <c r="O208" s="35"/>
      <c r="P208" s="174">
        <f>O208*H208</f>
        <v>0</v>
      </c>
      <c r="Q208" s="174">
        <v>0</v>
      </c>
      <c r="R208" s="174">
        <f>Q208*H208</f>
        <v>0</v>
      </c>
      <c r="S208" s="174">
        <v>0</v>
      </c>
      <c r="T208" s="175">
        <f>S208*H208</f>
        <v>0</v>
      </c>
      <c r="AR208" s="17" t="s">
        <v>133</v>
      </c>
      <c r="AT208" s="17" t="s">
        <v>128</v>
      </c>
      <c r="AU208" s="17" t="s">
        <v>81</v>
      </c>
      <c r="AY208" s="17" t="s">
        <v>126</v>
      </c>
      <c r="BE208" s="176">
        <f>IF(N208="základní",J208,0)</f>
        <v>0</v>
      </c>
      <c r="BF208" s="176">
        <f>IF(N208="snížená",J208,0)</f>
        <v>0</v>
      </c>
      <c r="BG208" s="176">
        <f>IF(N208="zákl. přenesená",J208,0)</f>
        <v>0</v>
      </c>
      <c r="BH208" s="176">
        <f>IF(N208="sníž. přenesená",J208,0)</f>
        <v>0</v>
      </c>
      <c r="BI208" s="176">
        <f>IF(N208="nulová",J208,0)</f>
        <v>0</v>
      </c>
      <c r="BJ208" s="17" t="s">
        <v>23</v>
      </c>
      <c r="BK208" s="176">
        <f>ROUND(I208*H208,2)</f>
        <v>0</v>
      </c>
      <c r="BL208" s="17" t="s">
        <v>133</v>
      </c>
      <c r="BM208" s="17" t="s">
        <v>345</v>
      </c>
    </row>
    <row r="209" spans="2:47" s="1" customFormat="1" ht="30" customHeight="1">
      <c r="B209" s="34"/>
      <c r="D209" s="177" t="s">
        <v>135</v>
      </c>
      <c r="F209" s="178" t="s">
        <v>346</v>
      </c>
      <c r="I209" s="138"/>
      <c r="L209" s="34"/>
      <c r="M209" s="63"/>
      <c r="N209" s="35"/>
      <c r="O209" s="35"/>
      <c r="P209" s="35"/>
      <c r="Q209" s="35"/>
      <c r="R209" s="35"/>
      <c r="S209" s="35"/>
      <c r="T209" s="64"/>
      <c r="AT209" s="17" t="s">
        <v>135</v>
      </c>
      <c r="AU209" s="17" t="s">
        <v>81</v>
      </c>
    </row>
    <row r="210" spans="2:51" s="11" customFormat="1" ht="22.5" customHeight="1">
      <c r="B210" s="179"/>
      <c r="D210" s="177" t="s">
        <v>137</v>
      </c>
      <c r="E210" s="188" t="s">
        <v>22</v>
      </c>
      <c r="F210" s="189" t="s">
        <v>347</v>
      </c>
      <c r="H210" s="190">
        <v>78.725</v>
      </c>
      <c r="I210" s="184"/>
      <c r="L210" s="179"/>
      <c r="M210" s="185"/>
      <c r="N210" s="186"/>
      <c r="O210" s="186"/>
      <c r="P210" s="186"/>
      <c r="Q210" s="186"/>
      <c r="R210" s="186"/>
      <c r="S210" s="186"/>
      <c r="T210" s="187"/>
      <c r="AT210" s="188" t="s">
        <v>137</v>
      </c>
      <c r="AU210" s="188" t="s">
        <v>81</v>
      </c>
      <c r="AV210" s="11" t="s">
        <v>81</v>
      </c>
      <c r="AW210" s="11" t="s">
        <v>36</v>
      </c>
      <c r="AX210" s="11" t="s">
        <v>23</v>
      </c>
      <c r="AY210" s="188" t="s">
        <v>126</v>
      </c>
    </row>
    <row r="211" spans="2:63" s="10" customFormat="1" ht="29.25" customHeight="1">
      <c r="B211" s="150"/>
      <c r="D211" s="161" t="s">
        <v>72</v>
      </c>
      <c r="E211" s="162" t="s">
        <v>348</v>
      </c>
      <c r="F211" s="162" t="s">
        <v>349</v>
      </c>
      <c r="I211" s="153"/>
      <c r="J211" s="163">
        <f>BK211</f>
        <v>0</v>
      </c>
      <c r="L211" s="150"/>
      <c r="M211" s="155"/>
      <c r="N211" s="156"/>
      <c r="O211" s="156"/>
      <c r="P211" s="157">
        <f>SUM(P212:P213)</f>
        <v>0</v>
      </c>
      <c r="Q211" s="156"/>
      <c r="R211" s="157">
        <f>SUM(R212:R213)</f>
        <v>0</v>
      </c>
      <c r="S211" s="156"/>
      <c r="T211" s="158">
        <f>SUM(T212:T213)</f>
        <v>0</v>
      </c>
      <c r="AR211" s="151" t="s">
        <v>23</v>
      </c>
      <c r="AT211" s="159" t="s">
        <v>72</v>
      </c>
      <c r="AU211" s="159" t="s">
        <v>23</v>
      </c>
      <c r="AY211" s="151" t="s">
        <v>126</v>
      </c>
      <c r="BK211" s="160">
        <f>SUM(BK212:BK213)</f>
        <v>0</v>
      </c>
    </row>
    <row r="212" spans="2:65" s="1" customFormat="1" ht="22.5" customHeight="1">
      <c r="B212" s="164"/>
      <c r="C212" s="165" t="s">
        <v>350</v>
      </c>
      <c r="D212" s="165" t="s">
        <v>128</v>
      </c>
      <c r="E212" s="166" t="s">
        <v>351</v>
      </c>
      <c r="F212" s="167" t="s">
        <v>352</v>
      </c>
      <c r="G212" s="168" t="s">
        <v>229</v>
      </c>
      <c r="H212" s="169">
        <v>114.605</v>
      </c>
      <c r="I212" s="170"/>
      <c r="J212" s="171">
        <f>ROUND(I212*H212,2)</f>
        <v>0</v>
      </c>
      <c r="K212" s="167" t="s">
        <v>132</v>
      </c>
      <c r="L212" s="34"/>
      <c r="M212" s="172" t="s">
        <v>22</v>
      </c>
      <c r="N212" s="173" t="s">
        <v>44</v>
      </c>
      <c r="O212" s="35"/>
      <c r="P212" s="174">
        <f>O212*H212</f>
        <v>0</v>
      </c>
      <c r="Q212" s="174">
        <v>0</v>
      </c>
      <c r="R212" s="174">
        <f>Q212*H212</f>
        <v>0</v>
      </c>
      <c r="S212" s="174">
        <v>0</v>
      </c>
      <c r="T212" s="175">
        <f>S212*H212</f>
        <v>0</v>
      </c>
      <c r="AR212" s="17" t="s">
        <v>133</v>
      </c>
      <c r="AT212" s="17" t="s">
        <v>128</v>
      </c>
      <c r="AU212" s="17" t="s">
        <v>81</v>
      </c>
      <c r="AY212" s="17" t="s">
        <v>126</v>
      </c>
      <c r="BE212" s="176">
        <f>IF(N212="základní",J212,0)</f>
        <v>0</v>
      </c>
      <c r="BF212" s="176">
        <f>IF(N212="snížená",J212,0)</f>
        <v>0</v>
      </c>
      <c r="BG212" s="176">
        <f>IF(N212="zákl. přenesená",J212,0)</f>
        <v>0</v>
      </c>
      <c r="BH212" s="176">
        <f>IF(N212="sníž. přenesená",J212,0)</f>
        <v>0</v>
      </c>
      <c r="BI212" s="176">
        <f>IF(N212="nulová",J212,0)</f>
        <v>0</v>
      </c>
      <c r="BJ212" s="17" t="s">
        <v>23</v>
      </c>
      <c r="BK212" s="176">
        <f>ROUND(I212*H212,2)</f>
        <v>0</v>
      </c>
      <c r="BL212" s="17" t="s">
        <v>133</v>
      </c>
      <c r="BM212" s="17" t="s">
        <v>353</v>
      </c>
    </row>
    <row r="213" spans="2:47" s="1" customFormat="1" ht="22.5" customHeight="1">
      <c r="B213" s="34"/>
      <c r="D213" s="177" t="s">
        <v>135</v>
      </c>
      <c r="F213" s="178" t="s">
        <v>354</v>
      </c>
      <c r="I213" s="138"/>
      <c r="L213" s="34"/>
      <c r="M213" s="220"/>
      <c r="N213" s="221"/>
      <c r="O213" s="221"/>
      <c r="P213" s="221"/>
      <c r="Q213" s="221"/>
      <c r="R213" s="221"/>
      <c r="S213" s="221"/>
      <c r="T213" s="222"/>
      <c r="AT213" s="17" t="s">
        <v>135</v>
      </c>
      <c r="AU213" s="17" t="s">
        <v>81</v>
      </c>
    </row>
    <row r="214" spans="2:12" s="1" customFormat="1" ht="6.75" customHeight="1">
      <c r="B214" s="49"/>
      <c r="C214" s="50"/>
      <c r="D214" s="50"/>
      <c r="E214" s="50"/>
      <c r="F214" s="50"/>
      <c r="G214" s="50"/>
      <c r="H214" s="50"/>
      <c r="I214" s="116"/>
      <c r="J214" s="50"/>
      <c r="K214" s="50"/>
      <c r="L214" s="34"/>
    </row>
    <row r="215" ht="13.5">
      <c r="AT215" s="223"/>
    </row>
  </sheetData>
  <sheetProtection password="CC35" sheet="1" objects="1" scenarios="1" formatColumns="0" formatRows="0" sort="0" autoFilter="0"/>
  <autoFilter ref="C82:K82"/>
  <mergeCells count="9">
    <mergeCell ref="E75:H75"/>
    <mergeCell ref="G1:H1"/>
    <mergeCell ref="L2:V2"/>
    <mergeCell ref="E7:H7"/>
    <mergeCell ref="E9:H9"/>
    <mergeCell ref="E24:H24"/>
    <mergeCell ref="E45:H45"/>
    <mergeCell ref="E47:H47"/>
    <mergeCell ref="E73:H73"/>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1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2"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5"/>
      <c r="B1" s="276"/>
      <c r="C1" s="276"/>
      <c r="D1" s="275" t="s">
        <v>1</v>
      </c>
      <c r="E1" s="276"/>
      <c r="F1" s="277" t="s">
        <v>897</v>
      </c>
      <c r="G1" s="282" t="s">
        <v>898</v>
      </c>
      <c r="H1" s="282"/>
      <c r="I1" s="283"/>
      <c r="J1" s="277" t="s">
        <v>899</v>
      </c>
      <c r="K1" s="275" t="s">
        <v>94</v>
      </c>
      <c r="L1" s="277" t="s">
        <v>900</v>
      </c>
      <c r="M1" s="277"/>
      <c r="N1" s="277"/>
      <c r="O1" s="277"/>
      <c r="P1" s="277"/>
      <c r="Q1" s="277"/>
      <c r="R1" s="277"/>
      <c r="S1" s="277"/>
      <c r="T1" s="277"/>
      <c r="U1" s="273"/>
      <c r="V1" s="273"/>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4"/>
      <c r="M2" s="234"/>
      <c r="N2" s="234"/>
      <c r="O2" s="234"/>
      <c r="P2" s="234"/>
      <c r="Q2" s="234"/>
      <c r="R2" s="234"/>
      <c r="S2" s="234"/>
      <c r="T2" s="234"/>
      <c r="U2" s="234"/>
      <c r="V2" s="234"/>
      <c r="AT2" s="17" t="s">
        <v>84</v>
      </c>
    </row>
    <row r="3" spans="2:46" ht="6.75" customHeight="1">
      <c r="B3" s="18"/>
      <c r="C3" s="19"/>
      <c r="D3" s="19"/>
      <c r="E3" s="19"/>
      <c r="F3" s="19"/>
      <c r="G3" s="19"/>
      <c r="H3" s="19"/>
      <c r="I3" s="93"/>
      <c r="J3" s="19"/>
      <c r="K3" s="20"/>
      <c r="AT3" s="17" t="s">
        <v>81</v>
      </c>
    </row>
    <row r="4" spans="2:46" ht="36.75" customHeight="1">
      <c r="B4" s="21"/>
      <c r="C4" s="22"/>
      <c r="D4" s="23" t="s">
        <v>95</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9" t="str">
        <f>'Rekapitulace stavby'!K6</f>
        <v>VD Čejetičky, oprava kamenných a betonových konstrukcí jezu nad vodou a nábřežních zdí na PB</v>
      </c>
      <c r="F7" s="238"/>
      <c r="G7" s="238"/>
      <c r="H7" s="238"/>
      <c r="I7" s="94"/>
      <c r="J7" s="22"/>
      <c r="K7" s="24"/>
    </row>
    <row r="8" spans="2:11" s="1" customFormat="1" ht="15">
      <c r="B8" s="34"/>
      <c r="C8" s="35"/>
      <c r="D8" s="30" t="s">
        <v>96</v>
      </c>
      <c r="E8" s="35"/>
      <c r="F8" s="35"/>
      <c r="G8" s="35"/>
      <c r="H8" s="35"/>
      <c r="I8" s="95"/>
      <c r="J8" s="35"/>
      <c r="K8" s="38"/>
    </row>
    <row r="9" spans="2:11" s="1" customFormat="1" ht="36.75" customHeight="1">
      <c r="B9" s="34"/>
      <c r="C9" s="35"/>
      <c r="D9" s="35"/>
      <c r="E9" s="270" t="s">
        <v>355</v>
      </c>
      <c r="F9" s="245"/>
      <c r="G9" s="245"/>
      <c r="H9" s="245"/>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22</v>
      </c>
      <c r="G11" s="35"/>
      <c r="H11" s="35"/>
      <c r="I11" s="96" t="s">
        <v>21</v>
      </c>
      <c r="J11" s="28" t="s">
        <v>22</v>
      </c>
      <c r="K11" s="38"/>
    </row>
    <row r="12" spans="2:11" s="1" customFormat="1" ht="14.25" customHeight="1">
      <c r="B12" s="34"/>
      <c r="C12" s="35"/>
      <c r="D12" s="30" t="s">
        <v>24</v>
      </c>
      <c r="E12" s="35"/>
      <c r="F12" s="28" t="s">
        <v>25</v>
      </c>
      <c r="G12" s="35"/>
      <c r="H12" s="35"/>
      <c r="I12" s="96" t="s">
        <v>26</v>
      </c>
      <c r="J12" s="97" t="str">
        <f>'Rekapitulace stavby'!AN8</f>
        <v>21.4.2016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30</v>
      </c>
      <c r="E14" s="35"/>
      <c r="F14" s="35"/>
      <c r="G14" s="35"/>
      <c r="H14" s="35"/>
      <c r="I14" s="96" t="s">
        <v>31</v>
      </c>
      <c r="J14" s="28">
        <f>IF('Rekapitulace stavby'!AN10="","",'Rekapitulace stavby'!AN10)</f>
      </c>
      <c r="K14" s="38"/>
    </row>
    <row r="15" spans="2:11" s="1" customFormat="1" ht="18" customHeight="1">
      <c r="B15" s="34"/>
      <c r="C15" s="35"/>
      <c r="D15" s="35"/>
      <c r="E15" s="28" t="str">
        <f>IF('Rekapitulace stavby'!E11="","",'Rekapitulace stavby'!E11)</f>
        <v> </v>
      </c>
      <c r="F15" s="35"/>
      <c r="G15" s="35"/>
      <c r="H15" s="35"/>
      <c r="I15" s="96" t="s">
        <v>32</v>
      </c>
      <c r="J15" s="28">
        <f>IF('Rekapitulace stavby'!AN11="","",'Rekapitulace stavby'!AN11)</f>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31</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35</v>
      </c>
      <c r="E20" s="35"/>
      <c r="F20" s="35"/>
      <c r="G20" s="35"/>
      <c r="H20" s="35"/>
      <c r="I20" s="96" t="s">
        <v>31</v>
      </c>
      <c r="J20" s="28">
        <f>IF('Rekapitulace stavby'!AN16="","",'Rekapitulace stavby'!AN16)</f>
      </c>
      <c r="K20" s="38"/>
    </row>
    <row r="21" spans="2:11" s="1" customFormat="1" ht="18" customHeight="1">
      <c r="B21" s="34"/>
      <c r="C21" s="35"/>
      <c r="D21" s="35"/>
      <c r="E21" s="28" t="str">
        <f>IF('Rekapitulace stavby'!E17="","",'Rekapitulace stavby'!E17)</f>
        <v> </v>
      </c>
      <c r="F21" s="35"/>
      <c r="G21" s="35"/>
      <c r="H21" s="35"/>
      <c r="I21" s="96" t="s">
        <v>32</v>
      </c>
      <c r="J21" s="28">
        <f>IF('Rekapitulace stavby'!AN17="","",'Rekapitulace stavby'!AN17)</f>
      </c>
      <c r="K21" s="38"/>
    </row>
    <row r="22" spans="2:11" s="1" customFormat="1" ht="6.75" customHeight="1">
      <c r="B22" s="34"/>
      <c r="C22" s="35"/>
      <c r="D22" s="35"/>
      <c r="E22" s="35"/>
      <c r="F22" s="35"/>
      <c r="G22" s="35"/>
      <c r="H22" s="35"/>
      <c r="I22" s="95"/>
      <c r="J22" s="35"/>
      <c r="K22" s="38"/>
    </row>
    <row r="23" spans="2:11" s="1" customFormat="1" ht="14.25" customHeight="1">
      <c r="B23" s="34"/>
      <c r="C23" s="35"/>
      <c r="D23" s="30" t="s">
        <v>37</v>
      </c>
      <c r="E23" s="35"/>
      <c r="F23" s="35"/>
      <c r="G23" s="35"/>
      <c r="H23" s="35"/>
      <c r="I23" s="95"/>
      <c r="J23" s="35"/>
      <c r="K23" s="38"/>
    </row>
    <row r="24" spans="2:11" s="6" customFormat="1" ht="22.5" customHeight="1">
      <c r="B24" s="98"/>
      <c r="C24" s="99"/>
      <c r="D24" s="99"/>
      <c r="E24" s="241" t="s">
        <v>22</v>
      </c>
      <c r="F24" s="271"/>
      <c r="G24" s="271"/>
      <c r="H24" s="271"/>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39</v>
      </c>
      <c r="E27" s="35"/>
      <c r="F27" s="35"/>
      <c r="G27" s="35"/>
      <c r="H27" s="35"/>
      <c r="I27" s="95"/>
      <c r="J27" s="105">
        <f>ROUND(J82,2)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41</v>
      </c>
      <c r="G29" s="35"/>
      <c r="H29" s="35"/>
      <c r="I29" s="106" t="s">
        <v>40</v>
      </c>
      <c r="J29" s="39" t="s">
        <v>42</v>
      </c>
      <c r="K29" s="38"/>
    </row>
    <row r="30" spans="2:11" s="1" customFormat="1" ht="14.25" customHeight="1">
      <c r="B30" s="34"/>
      <c r="C30" s="35"/>
      <c r="D30" s="42" t="s">
        <v>43</v>
      </c>
      <c r="E30" s="42" t="s">
        <v>44</v>
      </c>
      <c r="F30" s="107">
        <f>ROUND(SUM(BE82:BE113),2)</f>
        <v>0</v>
      </c>
      <c r="G30" s="35"/>
      <c r="H30" s="35"/>
      <c r="I30" s="108">
        <v>0.21</v>
      </c>
      <c r="J30" s="107">
        <f>ROUND(ROUND((SUM(BE82:BE113)),2)*I30,2)</f>
        <v>0</v>
      </c>
      <c r="K30" s="38"/>
    </row>
    <row r="31" spans="2:11" s="1" customFormat="1" ht="14.25" customHeight="1">
      <c r="B31" s="34"/>
      <c r="C31" s="35"/>
      <c r="D31" s="35"/>
      <c r="E31" s="42" t="s">
        <v>45</v>
      </c>
      <c r="F31" s="107">
        <f>ROUND(SUM(BF82:BF113),2)</f>
        <v>0</v>
      </c>
      <c r="G31" s="35"/>
      <c r="H31" s="35"/>
      <c r="I31" s="108">
        <v>0.15</v>
      </c>
      <c r="J31" s="107">
        <f>ROUND(ROUND((SUM(BF82:BF113)),2)*I31,2)</f>
        <v>0</v>
      </c>
      <c r="K31" s="38"/>
    </row>
    <row r="32" spans="2:11" s="1" customFormat="1" ht="14.25" customHeight="1" hidden="1">
      <c r="B32" s="34"/>
      <c r="C32" s="35"/>
      <c r="D32" s="35"/>
      <c r="E32" s="42" t="s">
        <v>46</v>
      </c>
      <c r="F32" s="107">
        <f>ROUND(SUM(BG82:BG113),2)</f>
        <v>0</v>
      </c>
      <c r="G32" s="35"/>
      <c r="H32" s="35"/>
      <c r="I32" s="108">
        <v>0.21</v>
      </c>
      <c r="J32" s="107">
        <v>0</v>
      </c>
      <c r="K32" s="38"/>
    </row>
    <row r="33" spans="2:11" s="1" customFormat="1" ht="14.25" customHeight="1" hidden="1">
      <c r="B33" s="34"/>
      <c r="C33" s="35"/>
      <c r="D33" s="35"/>
      <c r="E33" s="42" t="s">
        <v>47</v>
      </c>
      <c r="F33" s="107">
        <f>ROUND(SUM(BH82:BH113),2)</f>
        <v>0</v>
      </c>
      <c r="G33" s="35"/>
      <c r="H33" s="35"/>
      <c r="I33" s="108">
        <v>0.15</v>
      </c>
      <c r="J33" s="107">
        <v>0</v>
      </c>
      <c r="K33" s="38"/>
    </row>
    <row r="34" spans="2:11" s="1" customFormat="1" ht="14.25" customHeight="1" hidden="1">
      <c r="B34" s="34"/>
      <c r="C34" s="35"/>
      <c r="D34" s="35"/>
      <c r="E34" s="42" t="s">
        <v>48</v>
      </c>
      <c r="F34" s="107">
        <f>ROUND(SUM(BI82:BI113),2)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49</v>
      </c>
      <c r="E36" s="65"/>
      <c r="F36" s="65"/>
      <c r="G36" s="111" t="s">
        <v>50</v>
      </c>
      <c r="H36" s="112" t="s">
        <v>51</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98</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9" t="str">
        <f>E7</f>
        <v>VD Čejetičky, oprava kamenných a betonových konstrukcí jezu nad vodou a nábřežních zdí na PB</v>
      </c>
      <c r="F45" s="245"/>
      <c r="G45" s="245"/>
      <c r="H45" s="245"/>
      <c r="I45" s="95"/>
      <c r="J45" s="35"/>
      <c r="K45" s="38"/>
    </row>
    <row r="46" spans="2:11" s="1" customFormat="1" ht="14.25" customHeight="1">
      <c r="B46" s="34"/>
      <c r="C46" s="30" t="s">
        <v>96</v>
      </c>
      <c r="D46" s="35"/>
      <c r="E46" s="35"/>
      <c r="F46" s="35"/>
      <c r="G46" s="35"/>
      <c r="H46" s="35"/>
      <c r="I46" s="95"/>
      <c r="J46" s="35"/>
      <c r="K46" s="38"/>
    </row>
    <row r="47" spans="2:11" s="1" customFormat="1" ht="23.25" customHeight="1">
      <c r="B47" s="34"/>
      <c r="C47" s="35"/>
      <c r="D47" s="35"/>
      <c r="E47" s="270" t="str">
        <f>E9</f>
        <v>SO 02 - Osazení zábradlí</v>
      </c>
      <c r="F47" s="245"/>
      <c r="G47" s="245"/>
      <c r="H47" s="245"/>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24</v>
      </c>
      <c r="D49" s="35"/>
      <c r="E49" s="35"/>
      <c r="F49" s="28" t="str">
        <f>F12</f>
        <v> </v>
      </c>
      <c r="G49" s="35"/>
      <c r="H49" s="35"/>
      <c r="I49" s="96" t="s">
        <v>26</v>
      </c>
      <c r="J49" s="97" t="str">
        <f>IF(J12="","",J12)</f>
        <v>21.4.2016</v>
      </c>
      <c r="K49" s="38"/>
    </row>
    <row r="50" spans="2:11" s="1" customFormat="1" ht="6.75" customHeight="1">
      <c r="B50" s="34"/>
      <c r="C50" s="35"/>
      <c r="D50" s="35"/>
      <c r="E50" s="35"/>
      <c r="F50" s="35"/>
      <c r="G50" s="35"/>
      <c r="H50" s="35"/>
      <c r="I50" s="95"/>
      <c r="J50" s="35"/>
      <c r="K50" s="38"/>
    </row>
    <row r="51" spans="2:11" s="1" customFormat="1" ht="15">
      <c r="B51" s="34"/>
      <c r="C51" s="30" t="s">
        <v>30</v>
      </c>
      <c r="D51" s="35"/>
      <c r="E51" s="35"/>
      <c r="F51" s="28" t="str">
        <f>E15</f>
        <v> </v>
      </c>
      <c r="G51" s="35"/>
      <c r="H51" s="35"/>
      <c r="I51" s="96" t="s">
        <v>35</v>
      </c>
      <c r="J51" s="28" t="str">
        <f>E21</f>
        <v> </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99</v>
      </c>
      <c r="D54" s="109"/>
      <c r="E54" s="109"/>
      <c r="F54" s="109"/>
      <c r="G54" s="109"/>
      <c r="H54" s="109"/>
      <c r="I54" s="120"/>
      <c r="J54" s="121" t="s">
        <v>100</v>
      </c>
      <c r="K54" s="122"/>
    </row>
    <row r="55" spans="2:11" s="1" customFormat="1" ht="9.75" customHeight="1">
      <c r="B55" s="34"/>
      <c r="C55" s="35"/>
      <c r="D55" s="35"/>
      <c r="E55" s="35"/>
      <c r="F55" s="35"/>
      <c r="G55" s="35"/>
      <c r="H55" s="35"/>
      <c r="I55" s="95"/>
      <c r="J55" s="35"/>
      <c r="K55" s="38"/>
    </row>
    <row r="56" spans="2:47" s="1" customFormat="1" ht="29.25" customHeight="1">
      <c r="B56" s="34"/>
      <c r="C56" s="123" t="s">
        <v>101</v>
      </c>
      <c r="D56" s="35"/>
      <c r="E56" s="35"/>
      <c r="F56" s="35"/>
      <c r="G56" s="35"/>
      <c r="H56" s="35"/>
      <c r="I56" s="95"/>
      <c r="J56" s="105">
        <f>J82</f>
        <v>0</v>
      </c>
      <c r="K56" s="38"/>
      <c r="AU56" s="17" t="s">
        <v>102</v>
      </c>
    </row>
    <row r="57" spans="2:11" s="7" customFormat="1" ht="24.75" customHeight="1">
      <c r="B57" s="124"/>
      <c r="C57" s="125"/>
      <c r="D57" s="126" t="s">
        <v>103</v>
      </c>
      <c r="E57" s="127"/>
      <c r="F57" s="127"/>
      <c r="G57" s="127"/>
      <c r="H57" s="127"/>
      <c r="I57" s="128"/>
      <c r="J57" s="129">
        <f>J83</f>
        <v>0</v>
      </c>
      <c r="K57" s="130"/>
    </row>
    <row r="58" spans="2:11" s="8" customFormat="1" ht="19.5" customHeight="1">
      <c r="B58" s="131"/>
      <c r="C58" s="132"/>
      <c r="D58" s="133" t="s">
        <v>104</v>
      </c>
      <c r="E58" s="134"/>
      <c r="F58" s="134"/>
      <c r="G58" s="134"/>
      <c r="H58" s="134"/>
      <c r="I58" s="135"/>
      <c r="J58" s="136">
        <f>J84</f>
        <v>0</v>
      </c>
      <c r="K58" s="137"/>
    </row>
    <row r="59" spans="2:11" s="8" customFormat="1" ht="19.5" customHeight="1">
      <c r="B59" s="131"/>
      <c r="C59" s="132"/>
      <c r="D59" s="133" t="s">
        <v>105</v>
      </c>
      <c r="E59" s="134"/>
      <c r="F59" s="134"/>
      <c r="G59" s="134"/>
      <c r="H59" s="134"/>
      <c r="I59" s="135"/>
      <c r="J59" s="136">
        <f>J91</f>
        <v>0</v>
      </c>
      <c r="K59" s="137"/>
    </row>
    <row r="60" spans="2:11" s="8" customFormat="1" ht="19.5" customHeight="1">
      <c r="B60" s="131"/>
      <c r="C60" s="132"/>
      <c r="D60" s="133" t="s">
        <v>107</v>
      </c>
      <c r="E60" s="134"/>
      <c r="F60" s="134"/>
      <c r="G60" s="134"/>
      <c r="H60" s="134"/>
      <c r="I60" s="135"/>
      <c r="J60" s="136">
        <f>J92</f>
        <v>0</v>
      </c>
      <c r="K60" s="137"/>
    </row>
    <row r="61" spans="2:11" s="8" customFormat="1" ht="19.5" customHeight="1">
      <c r="B61" s="131"/>
      <c r="C61" s="132"/>
      <c r="D61" s="133" t="s">
        <v>108</v>
      </c>
      <c r="E61" s="134"/>
      <c r="F61" s="134"/>
      <c r="G61" s="134"/>
      <c r="H61" s="134"/>
      <c r="I61" s="135"/>
      <c r="J61" s="136">
        <f>J104</f>
        <v>0</v>
      </c>
      <c r="K61" s="137"/>
    </row>
    <row r="62" spans="2:11" s="8" customFormat="1" ht="19.5" customHeight="1">
      <c r="B62" s="131"/>
      <c r="C62" s="132"/>
      <c r="D62" s="133" t="s">
        <v>109</v>
      </c>
      <c r="E62" s="134"/>
      <c r="F62" s="134"/>
      <c r="G62" s="134"/>
      <c r="H62" s="134"/>
      <c r="I62" s="135"/>
      <c r="J62" s="136">
        <f>J111</f>
        <v>0</v>
      </c>
      <c r="K62" s="137"/>
    </row>
    <row r="63" spans="2:11" s="1" customFormat="1" ht="21.75" customHeight="1">
      <c r="B63" s="34"/>
      <c r="C63" s="35"/>
      <c r="D63" s="35"/>
      <c r="E63" s="35"/>
      <c r="F63" s="35"/>
      <c r="G63" s="35"/>
      <c r="H63" s="35"/>
      <c r="I63" s="95"/>
      <c r="J63" s="35"/>
      <c r="K63" s="38"/>
    </row>
    <row r="64" spans="2:11" s="1" customFormat="1" ht="6.75" customHeight="1">
      <c r="B64" s="49"/>
      <c r="C64" s="50"/>
      <c r="D64" s="50"/>
      <c r="E64" s="50"/>
      <c r="F64" s="50"/>
      <c r="G64" s="50"/>
      <c r="H64" s="50"/>
      <c r="I64" s="116"/>
      <c r="J64" s="50"/>
      <c r="K64" s="51"/>
    </row>
    <row r="68" spans="2:12" s="1" customFormat="1" ht="6.75" customHeight="1">
      <c r="B68" s="52"/>
      <c r="C68" s="53"/>
      <c r="D68" s="53"/>
      <c r="E68" s="53"/>
      <c r="F68" s="53"/>
      <c r="G68" s="53"/>
      <c r="H68" s="53"/>
      <c r="I68" s="117"/>
      <c r="J68" s="53"/>
      <c r="K68" s="53"/>
      <c r="L68" s="34"/>
    </row>
    <row r="69" spans="2:12" s="1" customFormat="1" ht="36.75" customHeight="1">
      <c r="B69" s="34"/>
      <c r="C69" s="54" t="s">
        <v>110</v>
      </c>
      <c r="I69" s="138"/>
      <c r="L69" s="34"/>
    </row>
    <row r="70" spans="2:12" s="1" customFormat="1" ht="6.75" customHeight="1">
      <c r="B70" s="34"/>
      <c r="I70" s="138"/>
      <c r="L70" s="34"/>
    </row>
    <row r="71" spans="2:12" s="1" customFormat="1" ht="14.25" customHeight="1">
      <c r="B71" s="34"/>
      <c r="C71" s="56" t="s">
        <v>16</v>
      </c>
      <c r="I71" s="138"/>
      <c r="L71" s="34"/>
    </row>
    <row r="72" spans="2:12" s="1" customFormat="1" ht="22.5" customHeight="1">
      <c r="B72" s="34"/>
      <c r="E72" s="272" t="str">
        <f>E7</f>
        <v>VD Čejetičky, oprava kamenných a betonových konstrukcí jezu nad vodou a nábřežních zdí na PB</v>
      </c>
      <c r="F72" s="235"/>
      <c r="G72" s="235"/>
      <c r="H72" s="235"/>
      <c r="I72" s="138"/>
      <c r="L72" s="34"/>
    </row>
    <row r="73" spans="2:12" s="1" customFormat="1" ht="14.25" customHeight="1">
      <c r="B73" s="34"/>
      <c r="C73" s="56" t="s">
        <v>96</v>
      </c>
      <c r="I73" s="138"/>
      <c r="L73" s="34"/>
    </row>
    <row r="74" spans="2:12" s="1" customFormat="1" ht="23.25" customHeight="1">
      <c r="B74" s="34"/>
      <c r="E74" s="253" t="str">
        <f>E9</f>
        <v>SO 02 - Osazení zábradlí</v>
      </c>
      <c r="F74" s="235"/>
      <c r="G74" s="235"/>
      <c r="H74" s="235"/>
      <c r="I74" s="138"/>
      <c r="L74" s="34"/>
    </row>
    <row r="75" spans="2:12" s="1" customFormat="1" ht="6.75" customHeight="1">
      <c r="B75" s="34"/>
      <c r="I75" s="138"/>
      <c r="L75" s="34"/>
    </row>
    <row r="76" spans="2:12" s="1" customFormat="1" ht="18" customHeight="1">
      <c r="B76" s="34"/>
      <c r="C76" s="56" t="s">
        <v>24</v>
      </c>
      <c r="F76" s="139" t="str">
        <f>F12</f>
        <v> </v>
      </c>
      <c r="I76" s="140" t="s">
        <v>26</v>
      </c>
      <c r="J76" s="60" t="str">
        <f>IF(J12="","",J12)</f>
        <v>21.4.2016</v>
      </c>
      <c r="L76" s="34"/>
    </row>
    <row r="77" spans="2:12" s="1" customFormat="1" ht="6.75" customHeight="1">
      <c r="B77" s="34"/>
      <c r="I77" s="138"/>
      <c r="L77" s="34"/>
    </row>
    <row r="78" spans="2:12" s="1" customFormat="1" ht="15">
      <c r="B78" s="34"/>
      <c r="C78" s="56" t="s">
        <v>30</v>
      </c>
      <c r="F78" s="139" t="str">
        <f>E15</f>
        <v> </v>
      </c>
      <c r="I78" s="140" t="s">
        <v>35</v>
      </c>
      <c r="J78" s="139" t="str">
        <f>E21</f>
        <v> </v>
      </c>
      <c r="L78" s="34"/>
    </row>
    <row r="79" spans="2:12" s="1" customFormat="1" ht="14.25" customHeight="1">
      <c r="B79" s="34"/>
      <c r="C79" s="56" t="s">
        <v>33</v>
      </c>
      <c r="F79" s="139">
        <f>IF(E18="","",E18)</f>
      </c>
      <c r="I79" s="138"/>
      <c r="L79" s="34"/>
    </row>
    <row r="80" spans="2:12" s="1" customFormat="1" ht="9.75" customHeight="1">
      <c r="B80" s="34"/>
      <c r="I80" s="138"/>
      <c r="L80" s="34"/>
    </row>
    <row r="81" spans="2:20" s="9" customFormat="1" ht="29.25" customHeight="1">
      <c r="B81" s="141"/>
      <c r="C81" s="142" t="s">
        <v>111</v>
      </c>
      <c r="D81" s="143" t="s">
        <v>58</v>
      </c>
      <c r="E81" s="143" t="s">
        <v>54</v>
      </c>
      <c r="F81" s="143" t="s">
        <v>112</v>
      </c>
      <c r="G81" s="143" t="s">
        <v>113</v>
      </c>
      <c r="H81" s="143" t="s">
        <v>114</v>
      </c>
      <c r="I81" s="144" t="s">
        <v>115</v>
      </c>
      <c r="J81" s="143" t="s">
        <v>100</v>
      </c>
      <c r="K81" s="145" t="s">
        <v>116</v>
      </c>
      <c r="L81" s="141"/>
      <c r="M81" s="67" t="s">
        <v>117</v>
      </c>
      <c r="N81" s="68" t="s">
        <v>43</v>
      </c>
      <c r="O81" s="68" t="s">
        <v>118</v>
      </c>
      <c r="P81" s="68" t="s">
        <v>119</v>
      </c>
      <c r="Q81" s="68" t="s">
        <v>120</v>
      </c>
      <c r="R81" s="68" t="s">
        <v>121</v>
      </c>
      <c r="S81" s="68" t="s">
        <v>122</v>
      </c>
      <c r="T81" s="69" t="s">
        <v>123</v>
      </c>
    </row>
    <row r="82" spans="2:63" s="1" customFormat="1" ht="29.25" customHeight="1">
      <c r="B82" s="34"/>
      <c r="C82" s="71" t="s">
        <v>101</v>
      </c>
      <c r="I82" s="138"/>
      <c r="J82" s="146">
        <f>BK82</f>
        <v>0</v>
      </c>
      <c r="L82" s="34"/>
      <c r="M82" s="70"/>
      <c r="N82" s="61"/>
      <c r="O82" s="61"/>
      <c r="P82" s="147">
        <f>P83</f>
        <v>0</v>
      </c>
      <c r="Q82" s="61"/>
      <c r="R82" s="147">
        <f>R83</f>
        <v>2.14439295</v>
      </c>
      <c r="S82" s="61"/>
      <c r="T82" s="148">
        <f>T83</f>
        <v>1.5539999999999998</v>
      </c>
      <c r="AT82" s="17" t="s">
        <v>72</v>
      </c>
      <c r="AU82" s="17" t="s">
        <v>102</v>
      </c>
      <c r="BK82" s="149">
        <f>BK83</f>
        <v>0</v>
      </c>
    </row>
    <row r="83" spans="2:63" s="10" customFormat="1" ht="36.75" customHeight="1">
      <c r="B83" s="150"/>
      <c r="D83" s="151" t="s">
        <v>72</v>
      </c>
      <c r="E83" s="152" t="s">
        <v>124</v>
      </c>
      <c r="F83" s="152" t="s">
        <v>125</v>
      </c>
      <c r="I83" s="153"/>
      <c r="J83" s="154">
        <f>BK83</f>
        <v>0</v>
      </c>
      <c r="L83" s="150"/>
      <c r="M83" s="155"/>
      <c r="N83" s="156"/>
      <c r="O83" s="156"/>
      <c r="P83" s="157">
        <f>P84+P91+P92+P104+P111</f>
        <v>0</v>
      </c>
      <c r="Q83" s="156"/>
      <c r="R83" s="157">
        <f>R84+R91+R92+R104+R111</f>
        <v>2.14439295</v>
      </c>
      <c r="S83" s="156"/>
      <c r="T83" s="158">
        <f>T84+T91+T92+T104+T111</f>
        <v>1.5539999999999998</v>
      </c>
      <c r="AR83" s="151" t="s">
        <v>23</v>
      </c>
      <c r="AT83" s="159" t="s">
        <v>72</v>
      </c>
      <c r="AU83" s="159" t="s">
        <v>73</v>
      </c>
      <c r="AY83" s="151" t="s">
        <v>126</v>
      </c>
      <c r="BK83" s="160">
        <f>BK84+BK91+BK92+BK104+BK111</f>
        <v>0</v>
      </c>
    </row>
    <row r="84" spans="2:63" s="10" customFormat="1" ht="19.5" customHeight="1">
      <c r="B84" s="150"/>
      <c r="D84" s="161" t="s">
        <v>72</v>
      </c>
      <c r="E84" s="162" t="s">
        <v>23</v>
      </c>
      <c r="F84" s="162" t="s">
        <v>127</v>
      </c>
      <c r="I84" s="153"/>
      <c r="J84" s="163">
        <f>BK84</f>
        <v>0</v>
      </c>
      <c r="L84" s="150"/>
      <c r="M84" s="155"/>
      <c r="N84" s="156"/>
      <c r="O84" s="156"/>
      <c r="P84" s="157">
        <f>SUM(P85:P90)</f>
        <v>0</v>
      </c>
      <c r="Q84" s="156"/>
      <c r="R84" s="157">
        <f>SUM(R85:R90)</f>
        <v>0</v>
      </c>
      <c r="S84" s="156"/>
      <c r="T84" s="158">
        <f>SUM(T85:T90)</f>
        <v>0</v>
      </c>
      <c r="AR84" s="151" t="s">
        <v>23</v>
      </c>
      <c r="AT84" s="159" t="s">
        <v>72</v>
      </c>
      <c r="AU84" s="159" t="s">
        <v>23</v>
      </c>
      <c r="AY84" s="151" t="s">
        <v>126</v>
      </c>
      <c r="BK84" s="160">
        <f>SUM(BK85:BK90)</f>
        <v>0</v>
      </c>
    </row>
    <row r="85" spans="2:65" s="1" customFormat="1" ht="31.5" customHeight="1">
      <c r="B85" s="164"/>
      <c r="C85" s="165" t="s">
        <v>23</v>
      </c>
      <c r="D85" s="165" t="s">
        <v>128</v>
      </c>
      <c r="E85" s="166" t="s">
        <v>356</v>
      </c>
      <c r="F85" s="167" t="s">
        <v>357</v>
      </c>
      <c r="G85" s="168" t="s">
        <v>229</v>
      </c>
      <c r="H85" s="169">
        <v>0.81</v>
      </c>
      <c r="I85" s="170"/>
      <c r="J85" s="171">
        <f>ROUND(I85*H85,2)</f>
        <v>0</v>
      </c>
      <c r="K85" s="167" t="s">
        <v>22</v>
      </c>
      <c r="L85" s="34"/>
      <c r="M85" s="172" t="s">
        <v>22</v>
      </c>
      <c r="N85" s="173" t="s">
        <v>44</v>
      </c>
      <c r="O85" s="35"/>
      <c r="P85" s="174">
        <f>O85*H85</f>
        <v>0</v>
      </c>
      <c r="Q85" s="174">
        <v>0</v>
      </c>
      <c r="R85" s="174">
        <f>Q85*H85</f>
        <v>0</v>
      </c>
      <c r="S85" s="174">
        <v>0</v>
      </c>
      <c r="T85" s="175">
        <f>S85*H85</f>
        <v>0</v>
      </c>
      <c r="AR85" s="17" t="s">
        <v>133</v>
      </c>
      <c r="AT85" s="17" t="s">
        <v>128</v>
      </c>
      <c r="AU85" s="17" t="s">
        <v>81</v>
      </c>
      <c r="AY85" s="17" t="s">
        <v>126</v>
      </c>
      <c r="BE85" s="176">
        <f>IF(N85="základní",J85,0)</f>
        <v>0</v>
      </c>
      <c r="BF85" s="176">
        <f>IF(N85="snížená",J85,0)</f>
        <v>0</v>
      </c>
      <c r="BG85" s="176">
        <f>IF(N85="zákl. přenesená",J85,0)</f>
        <v>0</v>
      </c>
      <c r="BH85" s="176">
        <f>IF(N85="sníž. přenesená",J85,0)</f>
        <v>0</v>
      </c>
      <c r="BI85" s="176">
        <f>IF(N85="nulová",J85,0)</f>
        <v>0</v>
      </c>
      <c r="BJ85" s="17" t="s">
        <v>23</v>
      </c>
      <c r="BK85" s="176">
        <f>ROUND(I85*H85,2)</f>
        <v>0</v>
      </c>
      <c r="BL85" s="17" t="s">
        <v>133</v>
      </c>
      <c r="BM85" s="17" t="s">
        <v>358</v>
      </c>
    </row>
    <row r="86" spans="2:47" s="1" customFormat="1" ht="30" customHeight="1">
      <c r="B86" s="34"/>
      <c r="D86" s="177" t="s">
        <v>135</v>
      </c>
      <c r="F86" s="178" t="s">
        <v>357</v>
      </c>
      <c r="I86" s="138"/>
      <c r="L86" s="34"/>
      <c r="M86" s="63"/>
      <c r="N86" s="35"/>
      <c r="O86" s="35"/>
      <c r="P86" s="35"/>
      <c r="Q86" s="35"/>
      <c r="R86" s="35"/>
      <c r="S86" s="35"/>
      <c r="T86" s="64"/>
      <c r="AT86" s="17" t="s">
        <v>135</v>
      </c>
      <c r="AU86" s="17" t="s">
        <v>81</v>
      </c>
    </row>
    <row r="87" spans="2:51" s="11" customFormat="1" ht="22.5" customHeight="1">
      <c r="B87" s="179"/>
      <c r="D87" s="177" t="s">
        <v>137</v>
      </c>
      <c r="E87" s="188" t="s">
        <v>22</v>
      </c>
      <c r="F87" s="189" t="s">
        <v>359</v>
      </c>
      <c r="H87" s="190">
        <v>0.09</v>
      </c>
      <c r="I87" s="184"/>
      <c r="L87" s="179"/>
      <c r="M87" s="185"/>
      <c r="N87" s="186"/>
      <c r="O87" s="186"/>
      <c r="P87" s="186"/>
      <c r="Q87" s="186"/>
      <c r="R87" s="186"/>
      <c r="S87" s="186"/>
      <c r="T87" s="187"/>
      <c r="AT87" s="188" t="s">
        <v>137</v>
      </c>
      <c r="AU87" s="188" t="s">
        <v>81</v>
      </c>
      <c r="AV87" s="11" t="s">
        <v>81</v>
      </c>
      <c r="AW87" s="11" t="s">
        <v>36</v>
      </c>
      <c r="AX87" s="11" t="s">
        <v>73</v>
      </c>
      <c r="AY87" s="188" t="s">
        <v>126</v>
      </c>
    </row>
    <row r="88" spans="2:51" s="11" customFormat="1" ht="22.5" customHeight="1">
      <c r="B88" s="179"/>
      <c r="D88" s="177" t="s">
        <v>137</v>
      </c>
      <c r="E88" s="188" t="s">
        <v>22</v>
      </c>
      <c r="F88" s="189" t="s">
        <v>360</v>
      </c>
      <c r="H88" s="190">
        <v>0.495</v>
      </c>
      <c r="I88" s="184"/>
      <c r="L88" s="179"/>
      <c r="M88" s="185"/>
      <c r="N88" s="186"/>
      <c r="O88" s="186"/>
      <c r="P88" s="186"/>
      <c r="Q88" s="186"/>
      <c r="R88" s="186"/>
      <c r="S88" s="186"/>
      <c r="T88" s="187"/>
      <c r="AT88" s="188" t="s">
        <v>137</v>
      </c>
      <c r="AU88" s="188" t="s">
        <v>81</v>
      </c>
      <c r="AV88" s="11" t="s">
        <v>81</v>
      </c>
      <c r="AW88" s="11" t="s">
        <v>36</v>
      </c>
      <c r="AX88" s="11" t="s">
        <v>73</v>
      </c>
      <c r="AY88" s="188" t="s">
        <v>126</v>
      </c>
    </row>
    <row r="89" spans="2:51" s="11" customFormat="1" ht="22.5" customHeight="1">
      <c r="B89" s="179"/>
      <c r="D89" s="177" t="s">
        <v>137</v>
      </c>
      <c r="E89" s="188" t="s">
        <v>22</v>
      </c>
      <c r="F89" s="189" t="s">
        <v>361</v>
      </c>
      <c r="H89" s="190">
        <v>0.225</v>
      </c>
      <c r="I89" s="184"/>
      <c r="L89" s="179"/>
      <c r="M89" s="185"/>
      <c r="N89" s="186"/>
      <c r="O89" s="186"/>
      <c r="P89" s="186"/>
      <c r="Q89" s="186"/>
      <c r="R89" s="186"/>
      <c r="S89" s="186"/>
      <c r="T89" s="187"/>
      <c r="AT89" s="188" t="s">
        <v>137</v>
      </c>
      <c r="AU89" s="188" t="s">
        <v>81</v>
      </c>
      <c r="AV89" s="11" t="s">
        <v>81</v>
      </c>
      <c r="AW89" s="11" t="s">
        <v>36</v>
      </c>
      <c r="AX89" s="11" t="s">
        <v>73</v>
      </c>
      <c r="AY89" s="188" t="s">
        <v>126</v>
      </c>
    </row>
    <row r="90" spans="2:51" s="12" customFormat="1" ht="22.5" customHeight="1">
      <c r="B90" s="191"/>
      <c r="D90" s="177" t="s">
        <v>137</v>
      </c>
      <c r="E90" s="224" t="s">
        <v>22</v>
      </c>
      <c r="F90" s="225" t="s">
        <v>146</v>
      </c>
      <c r="H90" s="226">
        <v>0.81</v>
      </c>
      <c r="I90" s="195"/>
      <c r="L90" s="191"/>
      <c r="M90" s="196"/>
      <c r="N90" s="197"/>
      <c r="O90" s="197"/>
      <c r="P90" s="197"/>
      <c r="Q90" s="197"/>
      <c r="R90" s="197"/>
      <c r="S90" s="197"/>
      <c r="T90" s="198"/>
      <c r="AT90" s="199" t="s">
        <v>137</v>
      </c>
      <c r="AU90" s="199" t="s">
        <v>81</v>
      </c>
      <c r="AV90" s="12" t="s">
        <v>133</v>
      </c>
      <c r="AW90" s="12" t="s">
        <v>36</v>
      </c>
      <c r="AX90" s="12" t="s">
        <v>23</v>
      </c>
      <c r="AY90" s="199" t="s">
        <v>126</v>
      </c>
    </row>
    <row r="91" spans="2:63" s="10" customFormat="1" ht="29.25" customHeight="1">
      <c r="B91" s="150"/>
      <c r="D91" s="151" t="s">
        <v>72</v>
      </c>
      <c r="E91" s="227" t="s">
        <v>147</v>
      </c>
      <c r="F91" s="227" t="s">
        <v>213</v>
      </c>
      <c r="I91" s="153"/>
      <c r="J91" s="228">
        <f>BK91</f>
        <v>0</v>
      </c>
      <c r="L91" s="150"/>
      <c r="M91" s="155"/>
      <c r="N91" s="156"/>
      <c r="O91" s="156"/>
      <c r="P91" s="157">
        <v>0</v>
      </c>
      <c r="Q91" s="156"/>
      <c r="R91" s="157">
        <v>0</v>
      </c>
      <c r="S91" s="156"/>
      <c r="T91" s="158">
        <v>0</v>
      </c>
      <c r="AR91" s="151" t="s">
        <v>23</v>
      </c>
      <c r="AT91" s="159" t="s">
        <v>72</v>
      </c>
      <c r="AU91" s="159" t="s">
        <v>23</v>
      </c>
      <c r="AY91" s="151" t="s">
        <v>126</v>
      </c>
      <c r="BK91" s="160">
        <v>0</v>
      </c>
    </row>
    <row r="92" spans="2:63" s="10" customFormat="1" ht="19.5" customHeight="1">
      <c r="B92" s="150"/>
      <c r="D92" s="161" t="s">
        <v>72</v>
      </c>
      <c r="E92" s="162" t="s">
        <v>194</v>
      </c>
      <c r="F92" s="162" t="s">
        <v>265</v>
      </c>
      <c r="I92" s="153"/>
      <c r="J92" s="163">
        <f>BK92</f>
        <v>0</v>
      </c>
      <c r="L92" s="150"/>
      <c r="M92" s="155"/>
      <c r="N92" s="156"/>
      <c r="O92" s="156"/>
      <c r="P92" s="157">
        <f>SUM(P93:P103)</f>
        <v>0</v>
      </c>
      <c r="Q92" s="156"/>
      <c r="R92" s="157">
        <f>SUM(R93:R103)</f>
        <v>2.14439295</v>
      </c>
      <c r="S92" s="156"/>
      <c r="T92" s="158">
        <f>SUM(T93:T103)</f>
        <v>1.5539999999999998</v>
      </c>
      <c r="AR92" s="151" t="s">
        <v>23</v>
      </c>
      <c r="AT92" s="159" t="s">
        <v>72</v>
      </c>
      <c r="AU92" s="159" t="s">
        <v>23</v>
      </c>
      <c r="AY92" s="151" t="s">
        <v>126</v>
      </c>
      <c r="BK92" s="160">
        <f>SUM(BK93:BK103)</f>
        <v>0</v>
      </c>
    </row>
    <row r="93" spans="2:65" s="1" customFormat="1" ht="22.5" customHeight="1">
      <c r="B93" s="164"/>
      <c r="C93" s="165" t="s">
        <v>81</v>
      </c>
      <c r="D93" s="165" t="s">
        <v>128</v>
      </c>
      <c r="E93" s="166" t="s">
        <v>362</v>
      </c>
      <c r="F93" s="167" t="s">
        <v>363</v>
      </c>
      <c r="G93" s="168" t="s">
        <v>274</v>
      </c>
      <c r="H93" s="169">
        <v>28.59</v>
      </c>
      <c r="I93" s="170"/>
      <c r="J93" s="171">
        <f>ROUND(I93*H93,2)</f>
        <v>0</v>
      </c>
      <c r="K93" s="167" t="s">
        <v>132</v>
      </c>
      <c r="L93" s="34"/>
      <c r="M93" s="172" t="s">
        <v>22</v>
      </c>
      <c r="N93" s="173" t="s">
        <v>44</v>
      </c>
      <c r="O93" s="35"/>
      <c r="P93" s="174">
        <f>O93*H93</f>
        <v>0</v>
      </c>
      <c r="Q93" s="174">
        <v>0.04008</v>
      </c>
      <c r="R93" s="174">
        <f>Q93*H93</f>
        <v>1.1458872</v>
      </c>
      <c r="S93" s="174">
        <v>0</v>
      </c>
      <c r="T93" s="175">
        <f>S93*H93</f>
        <v>0</v>
      </c>
      <c r="AR93" s="17" t="s">
        <v>133</v>
      </c>
      <c r="AT93" s="17" t="s">
        <v>128</v>
      </c>
      <c r="AU93" s="17" t="s">
        <v>81</v>
      </c>
      <c r="AY93" s="17" t="s">
        <v>126</v>
      </c>
      <c r="BE93" s="176">
        <f>IF(N93="základní",J93,0)</f>
        <v>0</v>
      </c>
      <c r="BF93" s="176">
        <f>IF(N93="snížená",J93,0)</f>
        <v>0</v>
      </c>
      <c r="BG93" s="176">
        <f>IF(N93="zákl. přenesená",J93,0)</f>
        <v>0</v>
      </c>
      <c r="BH93" s="176">
        <f>IF(N93="sníž. přenesená",J93,0)</f>
        <v>0</v>
      </c>
      <c r="BI93" s="176">
        <f>IF(N93="nulová",J93,0)</f>
        <v>0</v>
      </c>
      <c r="BJ93" s="17" t="s">
        <v>23</v>
      </c>
      <c r="BK93" s="176">
        <f>ROUND(I93*H93,2)</f>
        <v>0</v>
      </c>
      <c r="BL93" s="17" t="s">
        <v>133</v>
      </c>
      <c r="BM93" s="17" t="s">
        <v>364</v>
      </c>
    </row>
    <row r="94" spans="2:47" s="1" customFormat="1" ht="22.5" customHeight="1">
      <c r="B94" s="34"/>
      <c r="D94" s="177" t="s">
        <v>135</v>
      </c>
      <c r="F94" s="178" t="s">
        <v>363</v>
      </c>
      <c r="I94" s="138"/>
      <c r="L94" s="34"/>
      <c r="M94" s="63"/>
      <c r="N94" s="35"/>
      <c r="O94" s="35"/>
      <c r="P94" s="35"/>
      <c r="Q94" s="35"/>
      <c r="R94" s="35"/>
      <c r="S94" s="35"/>
      <c r="T94" s="64"/>
      <c r="AT94" s="17" t="s">
        <v>135</v>
      </c>
      <c r="AU94" s="17" t="s">
        <v>81</v>
      </c>
    </row>
    <row r="95" spans="2:51" s="11" customFormat="1" ht="22.5" customHeight="1">
      <c r="B95" s="179"/>
      <c r="D95" s="177" t="s">
        <v>137</v>
      </c>
      <c r="E95" s="188" t="s">
        <v>22</v>
      </c>
      <c r="F95" s="189" t="s">
        <v>365</v>
      </c>
      <c r="H95" s="190">
        <v>1.2</v>
      </c>
      <c r="I95" s="184"/>
      <c r="L95" s="179"/>
      <c r="M95" s="185"/>
      <c r="N95" s="186"/>
      <c r="O95" s="186"/>
      <c r="P95" s="186"/>
      <c r="Q95" s="186"/>
      <c r="R95" s="186"/>
      <c r="S95" s="186"/>
      <c r="T95" s="187"/>
      <c r="AT95" s="188" t="s">
        <v>137</v>
      </c>
      <c r="AU95" s="188" t="s">
        <v>81</v>
      </c>
      <c r="AV95" s="11" t="s">
        <v>81</v>
      </c>
      <c r="AW95" s="11" t="s">
        <v>36</v>
      </c>
      <c r="AX95" s="11" t="s">
        <v>73</v>
      </c>
      <c r="AY95" s="188" t="s">
        <v>126</v>
      </c>
    </row>
    <row r="96" spans="2:51" s="11" customFormat="1" ht="22.5" customHeight="1">
      <c r="B96" s="179"/>
      <c r="D96" s="177" t="s">
        <v>137</v>
      </c>
      <c r="E96" s="188" t="s">
        <v>22</v>
      </c>
      <c r="F96" s="189" t="s">
        <v>366</v>
      </c>
      <c r="H96" s="190">
        <v>19.45</v>
      </c>
      <c r="I96" s="184"/>
      <c r="L96" s="179"/>
      <c r="M96" s="185"/>
      <c r="N96" s="186"/>
      <c r="O96" s="186"/>
      <c r="P96" s="186"/>
      <c r="Q96" s="186"/>
      <c r="R96" s="186"/>
      <c r="S96" s="186"/>
      <c r="T96" s="187"/>
      <c r="AT96" s="188" t="s">
        <v>137</v>
      </c>
      <c r="AU96" s="188" t="s">
        <v>81</v>
      </c>
      <c r="AV96" s="11" t="s">
        <v>81</v>
      </c>
      <c r="AW96" s="11" t="s">
        <v>36</v>
      </c>
      <c r="AX96" s="11" t="s">
        <v>73</v>
      </c>
      <c r="AY96" s="188" t="s">
        <v>126</v>
      </c>
    </row>
    <row r="97" spans="2:51" s="11" customFormat="1" ht="22.5" customHeight="1">
      <c r="B97" s="179"/>
      <c r="D97" s="177" t="s">
        <v>137</v>
      </c>
      <c r="E97" s="188" t="s">
        <v>22</v>
      </c>
      <c r="F97" s="189" t="s">
        <v>367</v>
      </c>
      <c r="H97" s="190">
        <v>7.94</v>
      </c>
      <c r="I97" s="184"/>
      <c r="L97" s="179"/>
      <c r="M97" s="185"/>
      <c r="N97" s="186"/>
      <c r="O97" s="186"/>
      <c r="P97" s="186"/>
      <c r="Q97" s="186"/>
      <c r="R97" s="186"/>
      <c r="S97" s="186"/>
      <c r="T97" s="187"/>
      <c r="AT97" s="188" t="s">
        <v>137</v>
      </c>
      <c r="AU97" s="188" t="s">
        <v>81</v>
      </c>
      <c r="AV97" s="11" t="s">
        <v>81</v>
      </c>
      <c r="AW97" s="11" t="s">
        <v>36</v>
      </c>
      <c r="AX97" s="11" t="s">
        <v>73</v>
      </c>
      <c r="AY97" s="188" t="s">
        <v>126</v>
      </c>
    </row>
    <row r="98" spans="2:51" s="12" customFormat="1" ht="22.5" customHeight="1">
      <c r="B98" s="191"/>
      <c r="D98" s="180" t="s">
        <v>137</v>
      </c>
      <c r="E98" s="192" t="s">
        <v>22</v>
      </c>
      <c r="F98" s="193" t="s">
        <v>146</v>
      </c>
      <c r="H98" s="194">
        <v>28.59</v>
      </c>
      <c r="I98" s="195"/>
      <c r="L98" s="191"/>
      <c r="M98" s="196"/>
      <c r="N98" s="197"/>
      <c r="O98" s="197"/>
      <c r="P98" s="197"/>
      <c r="Q98" s="197"/>
      <c r="R98" s="197"/>
      <c r="S98" s="197"/>
      <c r="T98" s="198"/>
      <c r="AT98" s="199" t="s">
        <v>137</v>
      </c>
      <c r="AU98" s="199" t="s">
        <v>81</v>
      </c>
      <c r="AV98" s="12" t="s">
        <v>133</v>
      </c>
      <c r="AW98" s="12" t="s">
        <v>36</v>
      </c>
      <c r="AX98" s="12" t="s">
        <v>23</v>
      </c>
      <c r="AY98" s="199" t="s">
        <v>126</v>
      </c>
    </row>
    <row r="99" spans="2:65" s="1" customFormat="1" ht="22.5" customHeight="1">
      <c r="B99" s="164"/>
      <c r="C99" s="200" t="s">
        <v>147</v>
      </c>
      <c r="D99" s="200" t="s">
        <v>206</v>
      </c>
      <c r="E99" s="201" t="s">
        <v>368</v>
      </c>
      <c r="F99" s="202" t="s">
        <v>369</v>
      </c>
      <c r="G99" s="203" t="s">
        <v>274</v>
      </c>
      <c r="H99" s="204">
        <v>28.59</v>
      </c>
      <c r="I99" s="205"/>
      <c r="J99" s="206">
        <f>ROUND(I99*H99,2)</f>
        <v>0</v>
      </c>
      <c r="K99" s="202" t="s">
        <v>22</v>
      </c>
      <c r="L99" s="207"/>
      <c r="M99" s="208" t="s">
        <v>22</v>
      </c>
      <c r="N99" s="209" t="s">
        <v>44</v>
      </c>
      <c r="O99" s="35"/>
      <c r="P99" s="174">
        <f>O99*H99</f>
        <v>0</v>
      </c>
      <c r="Q99" s="174">
        <v>0.034925</v>
      </c>
      <c r="R99" s="174">
        <f>Q99*H99</f>
        <v>0.99850575</v>
      </c>
      <c r="S99" s="174">
        <v>0</v>
      </c>
      <c r="T99" s="175">
        <f>S99*H99</f>
        <v>0</v>
      </c>
      <c r="AR99" s="17" t="s">
        <v>342</v>
      </c>
      <c r="AT99" s="17" t="s">
        <v>206</v>
      </c>
      <c r="AU99" s="17" t="s">
        <v>81</v>
      </c>
      <c r="AY99" s="17" t="s">
        <v>126</v>
      </c>
      <c r="BE99" s="176">
        <f>IF(N99="základní",J99,0)</f>
        <v>0</v>
      </c>
      <c r="BF99" s="176">
        <f>IF(N99="snížená",J99,0)</f>
        <v>0</v>
      </c>
      <c r="BG99" s="176">
        <f>IF(N99="zákl. přenesená",J99,0)</f>
        <v>0</v>
      </c>
      <c r="BH99" s="176">
        <f>IF(N99="sníž. přenesená",J99,0)</f>
        <v>0</v>
      </c>
      <c r="BI99" s="176">
        <f>IF(N99="nulová",J99,0)</f>
        <v>0</v>
      </c>
      <c r="BJ99" s="17" t="s">
        <v>23</v>
      </c>
      <c r="BK99" s="176">
        <f>ROUND(I99*H99,2)</f>
        <v>0</v>
      </c>
      <c r="BL99" s="17" t="s">
        <v>239</v>
      </c>
      <c r="BM99" s="17" t="s">
        <v>370</v>
      </c>
    </row>
    <row r="100" spans="2:47" s="1" customFormat="1" ht="30" customHeight="1">
      <c r="B100" s="34"/>
      <c r="D100" s="180" t="s">
        <v>135</v>
      </c>
      <c r="F100" s="211" t="s">
        <v>371</v>
      </c>
      <c r="I100" s="138"/>
      <c r="L100" s="34"/>
      <c r="M100" s="63"/>
      <c r="N100" s="35"/>
      <c r="O100" s="35"/>
      <c r="P100" s="35"/>
      <c r="Q100" s="35"/>
      <c r="R100" s="35"/>
      <c r="S100" s="35"/>
      <c r="T100" s="64"/>
      <c r="AT100" s="17" t="s">
        <v>135</v>
      </c>
      <c r="AU100" s="17" t="s">
        <v>81</v>
      </c>
    </row>
    <row r="101" spans="2:65" s="1" customFormat="1" ht="22.5" customHeight="1">
      <c r="B101" s="164"/>
      <c r="C101" s="165" t="s">
        <v>133</v>
      </c>
      <c r="D101" s="165" t="s">
        <v>128</v>
      </c>
      <c r="E101" s="166" t="s">
        <v>372</v>
      </c>
      <c r="F101" s="167" t="s">
        <v>373</v>
      </c>
      <c r="G101" s="168" t="s">
        <v>274</v>
      </c>
      <c r="H101" s="169">
        <v>42</v>
      </c>
      <c r="I101" s="170"/>
      <c r="J101" s="171">
        <f>ROUND(I101*H101,2)</f>
        <v>0</v>
      </c>
      <c r="K101" s="167" t="s">
        <v>132</v>
      </c>
      <c r="L101" s="34"/>
      <c r="M101" s="172" t="s">
        <v>22</v>
      </c>
      <c r="N101" s="173" t="s">
        <v>44</v>
      </c>
      <c r="O101" s="35"/>
      <c r="P101" s="174">
        <f>O101*H101</f>
        <v>0</v>
      </c>
      <c r="Q101" s="174">
        <v>0</v>
      </c>
      <c r="R101" s="174">
        <f>Q101*H101</f>
        <v>0</v>
      </c>
      <c r="S101" s="174">
        <v>0.037</v>
      </c>
      <c r="T101" s="175">
        <f>S101*H101</f>
        <v>1.5539999999999998</v>
      </c>
      <c r="AR101" s="17" t="s">
        <v>133</v>
      </c>
      <c r="AT101" s="17" t="s">
        <v>128</v>
      </c>
      <c r="AU101" s="17" t="s">
        <v>81</v>
      </c>
      <c r="AY101" s="17" t="s">
        <v>126</v>
      </c>
      <c r="BE101" s="176">
        <f>IF(N101="základní",J101,0)</f>
        <v>0</v>
      </c>
      <c r="BF101" s="176">
        <f>IF(N101="snížená",J101,0)</f>
        <v>0</v>
      </c>
      <c r="BG101" s="176">
        <f>IF(N101="zákl. přenesená",J101,0)</f>
        <v>0</v>
      </c>
      <c r="BH101" s="176">
        <f>IF(N101="sníž. přenesená",J101,0)</f>
        <v>0</v>
      </c>
      <c r="BI101" s="176">
        <f>IF(N101="nulová",J101,0)</f>
        <v>0</v>
      </c>
      <c r="BJ101" s="17" t="s">
        <v>23</v>
      </c>
      <c r="BK101" s="176">
        <f>ROUND(I101*H101,2)</f>
        <v>0</v>
      </c>
      <c r="BL101" s="17" t="s">
        <v>133</v>
      </c>
      <c r="BM101" s="17" t="s">
        <v>374</v>
      </c>
    </row>
    <row r="102" spans="2:47" s="1" customFormat="1" ht="22.5" customHeight="1">
      <c r="B102" s="34"/>
      <c r="D102" s="177" t="s">
        <v>135</v>
      </c>
      <c r="F102" s="178" t="s">
        <v>375</v>
      </c>
      <c r="I102" s="138"/>
      <c r="L102" s="34"/>
      <c r="M102" s="63"/>
      <c r="N102" s="35"/>
      <c r="O102" s="35"/>
      <c r="P102" s="35"/>
      <c r="Q102" s="35"/>
      <c r="R102" s="35"/>
      <c r="S102" s="35"/>
      <c r="T102" s="64"/>
      <c r="AT102" s="17" t="s">
        <v>135</v>
      </c>
      <c r="AU102" s="17" t="s">
        <v>81</v>
      </c>
    </row>
    <row r="103" spans="2:51" s="11" customFormat="1" ht="22.5" customHeight="1">
      <c r="B103" s="179"/>
      <c r="D103" s="177" t="s">
        <v>137</v>
      </c>
      <c r="E103" s="188" t="s">
        <v>22</v>
      </c>
      <c r="F103" s="189" t="s">
        <v>376</v>
      </c>
      <c r="H103" s="190">
        <v>42</v>
      </c>
      <c r="I103" s="184"/>
      <c r="L103" s="179"/>
      <c r="M103" s="185"/>
      <c r="N103" s="186"/>
      <c r="O103" s="186"/>
      <c r="P103" s="186"/>
      <c r="Q103" s="186"/>
      <c r="R103" s="186"/>
      <c r="S103" s="186"/>
      <c r="T103" s="187"/>
      <c r="AT103" s="188" t="s">
        <v>137</v>
      </c>
      <c r="AU103" s="188" t="s">
        <v>81</v>
      </c>
      <c r="AV103" s="11" t="s">
        <v>81</v>
      </c>
      <c r="AW103" s="11" t="s">
        <v>36</v>
      </c>
      <c r="AX103" s="11" t="s">
        <v>23</v>
      </c>
      <c r="AY103" s="188" t="s">
        <v>126</v>
      </c>
    </row>
    <row r="104" spans="2:63" s="10" customFormat="1" ht="29.25" customHeight="1">
      <c r="B104" s="150"/>
      <c r="D104" s="161" t="s">
        <v>72</v>
      </c>
      <c r="E104" s="162" t="s">
        <v>325</v>
      </c>
      <c r="F104" s="162" t="s">
        <v>326</v>
      </c>
      <c r="I104" s="153"/>
      <c r="J104" s="163">
        <f>BK104</f>
        <v>0</v>
      </c>
      <c r="L104" s="150"/>
      <c r="M104" s="155"/>
      <c r="N104" s="156"/>
      <c r="O104" s="156"/>
      <c r="P104" s="157">
        <f>SUM(P105:P110)</f>
        <v>0</v>
      </c>
      <c r="Q104" s="156"/>
      <c r="R104" s="157">
        <f>SUM(R105:R110)</f>
        <v>0</v>
      </c>
      <c r="S104" s="156"/>
      <c r="T104" s="158">
        <f>SUM(T105:T110)</f>
        <v>0</v>
      </c>
      <c r="AR104" s="151" t="s">
        <v>23</v>
      </c>
      <c r="AT104" s="159" t="s">
        <v>72</v>
      </c>
      <c r="AU104" s="159" t="s">
        <v>23</v>
      </c>
      <c r="AY104" s="151" t="s">
        <v>126</v>
      </c>
      <c r="BK104" s="160">
        <f>SUM(BK105:BK110)</f>
        <v>0</v>
      </c>
    </row>
    <row r="105" spans="2:65" s="1" customFormat="1" ht="31.5" customHeight="1">
      <c r="B105" s="164"/>
      <c r="C105" s="165" t="s">
        <v>160</v>
      </c>
      <c r="D105" s="165" t="s">
        <v>128</v>
      </c>
      <c r="E105" s="166" t="s">
        <v>377</v>
      </c>
      <c r="F105" s="167" t="s">
        <v>378</v>
      </c>
      <c r="G105" s="168" t="s">
        <v>229</v>
      </c>
      <c r="H105" s="169">
        <v>0.536</v>
      </c>
      <c r="I105" s="170"/>
      <c r="J105" s="171">
        <f>ROUND(I105*H105,2)</f>
        <v>0</v>
      </c>
      <c r="K105" s="167" t="s">
        <v>22</v>
      </c>
      <c r="L105" s="34"/>
      <c r="M105" s="172" t="s">
        <v>22</v>
      </c>
      <c r="N105" s="173" t="s">
        <v>44</v>
      </c>
      <c r="O105" s="35"/>
      <c r="P105" s="174">
        <f>O105*H105</f>
        <v>0</v>
      </c>
      <c r="Q105" s="174">
        <v>0</v>
      </c>
      <c r="R105" s="174">
        <f>Q105*H105</f>
        <v>0</v>
      </c>
      <c r="S105" s="174">
        <v>0</v>
      </c>
      <c r="T105" s="175">
        <f>S105*H105</f>
        <v>0</v>
      </c>
      <c r="AR105" s="17" t="s">
        <v>133</v>
      </c>
      <c r="AT105" s="17" t="s">
        <v>128</v>
      </c>
      <c r="AU105" s="17" t="s">
        <v>81</v>
      </c>
      <c r="AY105" s="17" t="s">
        <v>126</v>
      </c>
      <c r="BE105" s="176">
        <f>IF(N105="základní",J105,0)</f>
        <v>0</v>
      </c>
      <c r="BF105" s="176">
        <f>IF(N105="snížená",J105,0)</f>
        <v>0</v>
      </c>
      <c r="BG105" s="176">
        <f>IF(N105="zákl. přenesená",J105,0)</f>
        <v>0</v>
      </c>
      <c r="BH105" s="176">
        <f>IF(N105="sníž. přenesená",J105,0)</f>
        <v>0</v>
      </c>
      <c r="BI105" s="176">
        <f>IF(N105="nulová",J105,0)</f>
        <v>0</v>
      </c>
      <c r="BJ105" s="17" t="s">
        <v>23</v>
      </c>
      <c r="BK105" s="176">
        <f>ROUND(I105*H105,2)</f>
        <v>0</v>
      </c>
      <c r="BL105" s="17" t="s">
        <v>133</v>
      </c>
      <c r="BM105" s="17" t="s">
        <v>379</v>
      </c>
    </row>
    <row r="106" spans="2:47" s="1" customFormat="1" ht="30" customHeight="1">
      <c r="B106" s="34"/>
      <c r="D106" s="177" t="s">
        <v>135</v>
      </c>
      <c r="F106" s="178" t="s">
        <v>378</v>
      </c>
      <c r="I106" s="138"/>
      <c r="L106" s="34"/>
      <c r="M106" s="63"/>
      <c r="N106" s="35"/>
      <c r="O106" s="35"/>
      <c r="P106" s="35"/>
      <c r="Q106" s="35"/>
      <c r="R106" s="35"/>
      <c r="S106" s="35"/>
      <c r="T106" s="64"/>
      <c r="AT106" s="17" t="s">
        <v>135</v>
      </c>
      <c r="AU106" s="17" t="s">
        <v>81</v>
      </c>
    </row>
    <row r="107" spans="2:51" s="11" customFormat="1" ht="31.5" customHeight="1">
      <c r="B107" s="179"/>
      <c r="D107" s="180" t="s">
        <v>137</v>
      </c>
      <c r="E107" s="181" t="s">
        <v>22</v>
      </c>
      <c r="F107" s="182" t="s">
        <v>380</v>
      </c>
      <c r="H107" s="183">
        <v>0.536</v>
      </c>
      <c r="I107" s="184"/>
      <c r="L107" s="179"/>
      <c r="M107" s="185"/>
      <c r="N107" s="186"/>
      <c r="O107" s="186"/>
      <c r="P107" s="186"/>
      <c r="Q107" s="186"/>
      <c r="R107" s="186"/>
      <c r="S107" s="186"/>
      <c r="T107" s="187"/>
      <c r="AT107" s="188" t="s">
        <v>137</v>
      </c>
      <c r="AU107" s="188" t="s">
        <v>81</v>
      </c>
      <c r="AV107" s="11" t="s">
        <v>81</v>
      </c>
      <c r="AW107" s="11" t="s">
        <v>36</v>
      </c>
      <c r="AX107" s="11" t="s">
        <v>23</v>
      </c>
      <c r="AY107" s="188" t="s">
        <v>126</v>
      </c>
    </row>
    <row r="108" spans="2:65" s="1" customFormat="1" ht="22.5" customHeight="1">
      <c r="B108" s="164"/>
      <c r="C108" s="165" t="s">
        <v>167</v>
      </c>
      <c r="D108" s="165" t="s">
        <v>128</v>
      </c>
      <c r="E108" s="166" t="s">
        <v>381</v>
      </c>
      <c r="F108" s="167" t="s">
        <v>382</v>
      </c>
      <c r="G108" s="168" t="s">
        <v>209</v>
      </c>
      <c r="H108" s="169">
        <v>-535.5</v>
      </c>
      <c r="I108" s="170"/>
      <c r="J108" s="171">
        <f>ROUND(I108*H108,2)</f>
        <v>0</v>
      </c>
      <c r="K108" s="167" t="s">
        <v>22</v>
      </c>
      <c r="L108" s="34"/>
      <c r="M108" s="172" t="s">
        <v>22</v>
      </c>
      <c r="N108" s="173" t="s">
        <v>44</v>
      </c>
      <c r="O108" s="35"/>
      <c r="P108" s="174">
        <f>O108*H108</f>
        <v>0</v>
      </c>
      <c r="Q108" s="174">
        <v>0</v>
      </c>
      <c r="R108" s="174">
        <f>Q108*H108</f>
        <v>0</v>
      </c>
      <c r="S108" s="174">
        <v>0</v>
      </c>
      <c r="T108" s="175">
        <f>S108*H108</f>
        <v>0</v>
      </c>
      <c r="AR108" s="17" t="s">
        <v>133</v>
      </c>
      <c r="AT108" s="17" t="s">
        <v>128</v>
      </c>
      <c r="AU108" s="17" t="s">
        <v>81</v>
      </c>
      <c r="AY108" s="17" t="s">
        <v>126</v>
      </c>
      <c r="BE108" s="176">
        <f>IF(N108="základní",J108,0)</f>
        <v>0</v>
      </c>
      <c r="BF108" s="176">
        <f>IF(N108="snížená",J108,0)</f>
        <v>0</v>
      </c>
      <c r="BG108" s="176">
        <f>IF(N108="zákl. přenesená",J108,0)</f>
        <v>0</v>
      </c>
      <c r="BH108" s="176">
        <f>IF(N108="sníž. přenesená",J108,0)</f>
        <v>0</v>
      </c>
      <c r="BI108" s="176">
        <f>IF(N108="nulová",J108,0)</f>
        <v>0</v>
      </c>
      <c r="BJ108" s="17" t="s">
        <v>23</v>
      </c>
      <c r="BK108" s="176">
        <f>ROUND(I108*H108,2)</f>
        <v>0</v>
      </c>
      <c r="BL108" s="17" t="s">
        <v>133</v>
      </c>
      <c r="BM108" s="17" t="s">
        <v>383</v>
      </c>
    </row>
    <row r="109" spans="2:47" s="1" customFormat="1" ht="22.5" customHeight="1">
      <c r="B109" s="34"/>
      <c r="D109" s="177" t="s">
        <v>135</v>
      </c>
      <c r="F109" s="178" t="s">
        <v>382</v>
      </c>
      <c r="I109" s="138"/>
      <c r="L109" s="34"/>
      <c r="M109" s="63"/>
      <c r="N109" s="35"/>
      <c r="O109" s="35"/>
      <c r="P109" s="35"/>
      <c r="Q109" s="35"/>
      <c r="R109" s="35"/>
      <c r="S109" s="35"/>
      <c r="T109" s="64"/>
      <c r="AT109" s="17" t="s">
        <v>135</v>
      </c>
      <c r="AU109" s="17" t="s">
        <v>81</v>
      </c>
    </row>
    <row r="110" spans="2:51" s="11" customFormat="1" ht="22.5" customHeight="1">
      <c r="B110" s="179"/>
      <c r="D110" s="177" t="s">
        <v>137</v>
      </c>
      <c r="E110" s="188" t="s">
        <v>22</v>
      </c>
      <c r="F110" s="189" t="s">
        <v>384</v>
      </c>
      <c r="H110" s="190">
        <v>-535.5</v>
      </c>
      <c r="I110" s="184"/>
      <c r="L110" s="179"/>
      <c r="M110" s="185"/>
      <c r="N110" s="186"/>
      <c r="O110" s="186"/>
      <c r="P110" s="186"/>
      <c r="Q110" s="186"/>
      <c r="R110" s="186"/>
      <c r="S110" s="186"/>
      <c r="T110" s="187"/>
      <c r="AT110" s="188" t="s">
        <v>137</v>
      </c>
      <c r="AU110" s="188" t="s">
        <v>81</v>
      </c>
      <c r="AV110" s="11" t="s">
        <v>81</v>
      </c>
      <c r="AW110" s="11" t="s">
        <v>36</v>
      </c>
      <c r="AX110" s="11" t="s">
        <v>23</v>
      </c>
      <c r="AY110" s="188" t="s">
        <v>126</v>
      </c>
    </row>
    <row r="111" spans="2:63" s="10" customFormat="1" ht="29.25" customHeight="1">
      <c r="B111" s="150"/>
      <c r="D111" s="161" t="s">
        <v>72</v>
      </c>
      <c r="E111" s="162" t="s">
        <v>348</v>
      </c>
      <c r="F111" s="162" t="s">
        <v>349</v>
      </c>
      <c r="I111" s="153"/>
      <c r="J111" s="163">
        <f>BK111</f>
        <v>0</v>
      </c>
      <c r="L111" s="150"/>
      <c r="M111" s="155"/>
      <c r="N111" s="156"/>
      <c r="O111" s="156"/>
      <c r="P111" s="157">
        <f>SUM(P112:P113)</f>
        <v>0</v>
      </c>
      <c r="Q111" s="156"/>
      <c r="R111" s="157">
        <f>SUM(R112:R113)</f>
        <v>0</v>
      </c>
      <c r="S111" s="156"/>
      <c r="T111" s="158">
        <f>SUM(T112:T113)</f>
        <v>0</v>
      </c>
      <c r="AR111" s="151" t="s">
        <v>23</v>
      </c>
      <c r="AT111" s="159" t="s">
        <v>72</v>
      </c>
      <c r="AU111" s="159" t="s">
        <v>23</v>
      </c>
      <c r="AY111" s="151" t="s">
        <v>126</v>
      </c>
      <c r="BK111" s="160">
        <f>SUM(BK112:BK113)</f>
        <v>0</v>
      </c>
    </row>
    <row r="112" spans="2:65" s="1" customFormat="1" ht="22.5" customHeight="1">
      <c r="B112" s="164"/>
      <c r="C112" s="165" t="s">
        <v>173</v>
      </c>
      <c r="D112" s="165" t="s">
        <v>128</v>
      </c>
      <c r="E112" s="166" t="s">
        <v>351</v>
      </c>
      <c r="F112" s="167" t="s">
        <v>352</v>
      </c>
      <c r="G112" s="168" t="s">
        <v>229</v>
      </c>
      <c r="H112" s="169">
        <v>1.146</v>
      </c>
      <c r="I112" s="170"/>
      <c r="J112" s="171">
        <f>ROUND(I112*H112,2)</f>
        <v>0</v>
      </c>
      <c r="K112" s="167" t="s">
        <v>132</v>
      </c>
      <c r="L112" s="34"/>
      <c r="M112" s="172" t="s">
        <v>22</v>
      </c>
      <c r="N112" s="173" t="s">
        <v>44</v>
      </c>
      <c r="O112" s="35"/>
      <c r="P112" s="174">
        <f>O112*H112</f>
        <v>0</v>
      </c>
      <c r="Q112" s="174">
        <v>0</v>
      </c>
      <c r="R112" s="174">
        <f>Q112*H112</f>
        <v>0</v>
      </c>
      <c r="S112" s="174">
        <v>0</v>
      </c>
      <c r="T112" s="175">
        <f>S112*H112</f>
        <v>0</v>
      </c>
      <c r="AR112" s="17" t="s">
        <v>133</v>
      </c>
      <c r="AT112" s="17" t="s">
        <v>128</v>
      </c>
      <c r="AU112" s="17" t="s">
        <v>81</v>
      </c>
      <c r="AY112" s="17" t="s">
        <v>126</v>
      </c>
      <c r="BE112" s="176">
        <f>IF(N112="základní",J112,0)</f>
        <v>0</v>
      </c>
      <c r="BF112" s="176">
        <f>IF(N112="snížená",J112,0)</f>
        <v>0</v>
      </c>
      <c r="BG112" s="176">
        <f>IF(N112="zákl. přenesená",J112,0)</f>
        <v>0</v>
      </c>
      <c r="BH112" s="176">
        <f>IF(N112="sníž. přenesená",J112,0)</f>
        <v>0</v>
      </c>
      <c r="BI112" s="176">
        <f>IF(N112="nulová",J112,0)</f>
        <v>0</v>
      </c>
      <c r="BJ112" s="17" t="s">
        <v>23</v>
      </c>
      <c r="BK112" s="176">
        <f>ROUND(I112*H112,2)</f>
        <v>0</v>
      </c>
      <c r="BL112" s="17" t="s">
        <v>133</v>
      </c>
      <c r="BM112" s="17" t="s">
        <v>353</v>
      </c>
    </row>
    <row r="113" spans="2:47" s="1" customFormat="1" ht="22.5" customHeight="1">
      <c r="B113" s="34"/>
      <c r="D113" s="177" t="s">
        <v>135</v>
      </c>
      <c r="F113" s="178" t="s">
        <v>354</v>
      </c>
      <c r="I113" s="138"/>
      <c r="L113" s="34"/>
      <c r="M113" s="220"/>
      <c r="N113" s="221"/>
      <c r="O113" s="221"/>
      <c r="P113" s="221"/>
      <c r="Q113" s="221"/>
      <c r="R113" s="221"/>
      <c r="S113" s="221"/>
      <c r="T113" s="222"/>
      <c r="AT113" s="17" t="s">
        <v>135</v>
      </c>
      <c r="AU113" s="17" t="s">
        <v>81</v>
      </c>
    </row>
    <row r="114" spans="2:12" s="1" customFormat="1" ht="6.75" customHeight="1">
      <c r="B114" s="49"/>
      <c r="C114" s="50"/>
      <c r="D114" s="50"/>
      <c r="E114" s="50"/>
      <c r="F114" s="50"/>
      <c r="G114" s="50"/>
      <c r="H114" s="50"/>
      <c r="I114" s="116"/>
      <c r="J114" s="50"/>
      <c r="K114" s="50"/>
      <c r="L114" s="34"/>
    </row>
    <row r="215" ht="13.5">
      <c r="AT215" s="223"/>
    </row>
  </sheetData>
  <sheetProtection password="CC35" sheet="1" objects="1" scenarios="1" formatColumns="0" formatRows="0" sort="0" autoFilter="0"/>
  <autoFilter ref="C81:K81"/>
  <mergeCells count="9">
    <mergeCell ref="E74:H74"/>
    <mergeCell ref="G1:H1"/>
    <mergeCell ref="L2:V2"/>
    <mergeCell ref="E7:H7"/>
    <mergeCell ref="E9:H9"/>
    <mergeCell ref="E24:H24"/>
    <mergeCell ref="E45:H45"/>
    <mergeCell ref="E47:H47"/>
    <mergeCell ref="E72:H72"/>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42"/>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2"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5"/>
      <c r="B1" s="276"/>
      <c r="C1" s="276"/>
      <c r="D1" s="275" t="s">
        <v>1</v>
      </c>
      <c r="E1" s="276"/>
      <c r="F1" s="277" t="s">
        <v>897</v>
      </c>
      <c r="G1" s="282" t="s">
        <v>898</v>
      </c>
      <c r="H1" s="282"/>
      <c r="I1" s="283"/>
      <c r="J1" s="277" t="s">
        <v>899</v>
      </c>
      <c r="K1" s="275" t="s">
        <v>94</v>
      </c>
      <c r="L1" s="277" t="s">
        <v>900</v>
      </c>
      <c r="M1" s="277"/>
      <c r="N1" s="277"/>
      <c r="O1" s="277"/>
      <c r="P1" s="277"/>
      <c r="Q1" s="277"/>
      <c r="R1" s="277"/>
      <c r="S1" s="277"/>
      <c r="T1" s="277"/>
      <c r="U1" s="273"/>
      <c r="V1" s="273"/>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4"/>
      <c r="M2" s="234"/>
      <c r="N2" s="234"/>
      <c r="O2" s="234"/>
      <c r="P2" s="234"/>
      <c r="Q2" s="234"/>
      <c r="R2" s="234"/>
      <c r="S2" s="234"/>
      <c r="T2" s="234"/>
      <c r="U2" s="234"/>
      <c r="V2" s="234"/>
      <c r="AT2" s="17" t="s">
        <v>87</v>
      </c>
    </row>
    <row r="3" spans="2:46" ht="6.75" customHeight="1">
      <c r="B3" s="18"/>
      <c r="C3" s="19"/>
      <c r="D3" s="19"/>
      <c r="E3" s="19"/>
      <c r="F3" s="19"/>
      <c r="G3" s="19"/>
      <c r="H3" s="19"/>
      <c r="I3" s="93"/>
      <c r="J3" s="19"/>
      <c r="K3" s="20"/>
      <c r="AT3" s="17" t="s">
        <v>81</v>
      </c>
    </row>
    <row r="4" spans="2:46" ht="36.75" customHeight="1">
      <c r="B4" s="21"/>
      <c r="C4" s="22"/>
      <c r="D4" s="23" t="s">
        <v>95</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9" t="str">
        <f>'Rekapitulace stavby'!K6</f>
        <v>VD Čejetičky, oprava kamenných a betonových konstrukcí jezu nad vodou a nábřežních zdí na PB</v>
      </c>
      <c r="F7" s="238"/>
      <c r="G7" s="238"/>
      <c r="H7" s="238"/>
      <c r="I7" s="94"/>
      <c r="J7" s="22"/>
      <c r="K7" s="24"/>
    </row>
    <row r="8" spans="2:11" s="1" customFormat="1" ht="15">
      <c r="B8" s="34"/>
      <c r="C8" s="35"/>
      <c r="D8" s="30" t="s">
        <v>96</v>
      </c>
      <c r="E8" s="35"/>
      <c r="F8" s="35"/>
      <c r="G8" s="35"/>
      <c r="H8" s="35"/>
      <c r="I8" s="95"/>
      <c r="J8" s="35"/>
      <c r="K8" s="38"/>
    </row>
    <row r="9" spans="2:11" s="1" customFormat="1" ht="36.75" customHeight="1">
      <c r="B9" s="34"/>
      <c r="C9" s="35"/>
      <c r="D9" s="35"/>
      <c r="E9" s="270" t="s">
        <v>385</v>
      </c>
      <c r="F9" s="245"/>
      <c r="G9" s="245"/>
      <c r="H9" s="245"/>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22</v>
      </c>
      <c r="G11" s="35"/>
      <c r="H11" s="35"/>
      <c r="I11" s="96" t="s">
        <v>21</v>
      </c>
      <c r="J11" s="28" t="s">
        <v>22</v>
      </c>
      <c r="K11" s="38"/>
    </row>
    <row r="12" spans="2:11" s="1" customFormat="1" ht="14.25" customHeight="1">
      <c r="B12" s="34"/>
      <c r="C12" s="35"/>
      <c r="D12" s="30" t="s">
        <v>24</v>
      </c>
      <c r="E12" s="35"/>
      <c r="F12" s="28" t="s">
        <v>25</v>
      </c>
      <c r="G12" s="35"/>
      <c r="H12" s="35"/>
      <c r="I12" s="96" t="s">
        <v>26</v>
      </c>
      <c r="J12" s="97" t="str">
        <f>'Rekapitulace stavby'!AN8</f>
        <v>21.4.2016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30</v>
      </c>
      <c r="E14" s="35"/>
      <c r="F14" s="35"/>
      <c r="G14" s="35"/>
      <c r="H14" s="35"/>
      <c r="I14" s="96" t="s">
        <v>31</v>
      </c>
      <c r="J14" s="28">
        <f>IF('Rekapitulace stavby'!AN10="","",'Rekapitulace stavby'!AN10)</f>
      </c>
      <c r="K14" s="38"/>
    </row>
    <row r="15" spans="2:11" s="1" customFormat="1" ht="18" customHeight="1">
      <c r="B15" s="34"/>
      <c r="C15" s="35"/>
      <c r="D15" s="35"/>
      <c r="E15" s="28" t="str">
        <f>IF('Rekapitulace stavby'!E11="","",'Rekapitulace stavby'!E11)</f>
        <v> </v>
      </c>
      <c r="F15" s="35"/>
      <c r="G15" s="35"/>
      <c r="H15" s="35"/>
      <c r="I15" s="96" t="s">
        <v>32</v>
      </c>
      <c r="J15" s="28">
        <f>IF('Rekapitulace stavby'!AN11="","",'Rekapitulace stavby'!AN11)</f>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31</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35</v>
      </c>
      <c r="E20" s="35"/>
      <c r="F20" s="35"/>
      <c r="G20" s="35"/>
      <c r="H20" s="35"/>
      <c r="I20" s="96" t="s">
        <v>31</v>
      </c>
      <c r="J20" s="28">
        <f>IF('Rekapitulace stavby'!AN16="","",'Rekapitulace stavby'!AN16)</f>
      </c>
      <c r="K20" s="38"/>
    </row>
    <row r="21" spans="2:11" s="1" customFormat="1" ht="18" customHeight="1">
      <c r="B21" s="34"/>
      <c r="C21" s="35"/>
      <c r="D21" s="35"/>
      <c r="E21" s="28" t="str">
        <f>IF('Rekapitulace stavby'!E17="","",'Rekapitulace stavby'!E17)</f>
        <v> </v>
      </c>
      <c r="F21" s="35"/>
      <c r="G21" s="35"/>
      <c r="H21" s="35"/>
      <c r="I21" s="96" t="s">
        <v>32</v>
      </c>
      <c r="J21" s="28">
        <f>IF('Rekapitulace stavby'!AN17="","",'Rekapitulace stavby'!AN17)</f>
      </c>
      <c r="K21" s="38"/>
    </row>
    <row r="22" spans="2:11" s="1" customFormat="1" ht="6.75" customHeight="1">
      <c r="B22" s="34"/>
      <c r="C22" s="35"/>
      <c r="D22" s="35"/>
      <c r="E22" s="35"/>
      <c r="F22" s="35"/>
      <c r="G22" s="35"/>
      <c r="H22" s="35"/>
      <c r="I22" s="95"/>
      <c r="J22" s="35"/>
      <c r="K22" s="38"/>
    </row>
    <row r="23" spans="2:11" s="1" customFormat="1" ht="14.25" customHeight="1">
      <c r="B23" s="34"/>
      <c r="C23" s="35"/>
      <c r="D23" s="30" t="s">
        <v>37</v>
      </c>
      <c r="E23" s="35"/>
      <c r="F23" s="35"/>
      <c r="G23" s="35"/>
      <c r="H23" s="35"/>
      <c r="I23" s="95"/>
      <c r="J23" s="35"/>
      <c r="K23" s="38"/>
    </row>
    <row r="24" spans="2:11" s="6" customFormat="1" ht="22.5" customHeight="1">
      <c r="B24" s="98"/>
      <c r="C24" s="99"/>
      <c r="D24" s="99"/>
      <c r="E24" s="241" t="s">
        <v>22</v>
      </c>
      <c r="F24" s="271"/>
      <c r="G24" s="271"/>
      <c r="H24" s="271"/>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39</v>
      </c>
      <c r="E27" s="35"/>
      <c r="F27" s="35"/>
      <c r="G27" s="35"/>
      <c r="H27" s="35"/>
      <c r="I27" s="95"/>
      <c r="J27" s="105">
        <f>ROUND(J87,2)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41</v>
      </c>
      <c r="G29" s="35"/>
      <c r="H29" s="35"/>
      <c r="I29" s="106" t="s">
        <v>40</v>
      </c>
      <c r="J29" s="39" t="s">
        <v>42</v>
      </c>
      <c r="K29" s="38"/>
    </row>
    <row r="30" spans="2:11" s="1" customFormat="1" ht="14.25" customHeight="1">
      <c r="B30" s="34"/>
      <c r="C30" s="35"/>
      <c r="D30" s="42" t="s">
        <v>43</v>
      </c>
      <c r="E30" s="42" t="s">
        <v>44</v>
      </c>
      <c r="F30" s="107">
        <f>ROUND(SUM(BE87:BE340),2)</f>
        <v>0</v>
      </c>
      <c r="G30" s="35"/>
      <c r="H30" s="35"/>
      <c r="I30" s="108">
        <v>0.21</v>
      </c>
      <c r="J30" s="107">
        <f>ROUND(ROUND((SUM(BE87:BE340)),2)*I30,2)</f>
        <v>0</v>
      </c>
      <c r="K30" s="38"/>
    </row>
    <row r="31" spans="2:11" s="1" customFormat="1" ht="14.25" customHeight="1">
      <c r="B31" s="34"/>
      <c r="C31" s="35"/>
      <c r="D31" s="35"/>
      <c r="E31" s="42" t="s">
        <v>45</v>
      </c>
      <c r="F31" s="107">
        <f>ROUND(SUM(BF87:BF340),2)</f>
        <v>0</v>
      </c>
      <c r="G31" s="35"/>
      <c r="H31" s="35"/>
      <c r="I31" s="108">
        <v>0.15</v>
      </c>
      <c r="J31" s="107">
        <f>ROUND(ROUND((SUM(BF87:BF340)),2)*I31,2)</f>
        <v>0</v>
      </c>
      <c r="K31" s="38"/>
    </row>
    <row r="32" spans="2:11" s="1" customFormat="1" ht="14.25" customHeight="1" hidden="1">
      <c r="B32" s="34"/>
      <c r="C32" s="35"/>
      <c r="D32" s="35"/>
      <c r="E32" s="42" t="s">
        <v>46</v>
      </c>
      <c r="F32" s="107">
        <f>ROUND(SUM(BG87:BG340),2)</f>
        <v>0</v>
      </c>
      <c r="G32" s="35"/>
      <c r="H32" s="35"/>
      <c r="I32" s="108">
        <v>0.21</v>
      </c>
      <c r="J32" s="107">
        <v>0</v>
      </c>
      <c r="K32" s="38"/>
    </row>
    <row r="33" spans="2:11" s="1" customFormat="1" ht="14.25" customHeight="1" hidden="1">
      <c r="B33" s="34"/>
      <c r="C33" s="35"/>
      <c r="D33" s="35"/>
      <c r="E33" s="42" t="s">
        <v>47</v>
      </c>
      <c r="F33" s="107">
        <f>ROUND(SUM(BH87:BH340),2)</f>
        <v>0</v>
      </c>
      <c r="G33" s="35"/>
      <c r="H33" s="35"/>
      <c r="I33" s="108">
        <v>0.15</v>
      </c>
      <c r="J33" s="107">
        <v>0</v>
      </c>
      <c r="K33" s="38"/>
    </row>
    <row r="34" spans="2:11" s="1" customFormat="1" ht="14.25" customHeight="1" hidden="1">
      <c r="B34" s="34"/>
      <c r="C34" s="35"/>
      <c r="D34" s="35"/>
      <c r="E34" s="42" t="s">
        <v>48</v>
      </c>
      <c r="F34" s="107">
        <f>ROUND(SUM(BI87:BI340),2)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49</v>
      </c>
      <c r="E36" s="65"/>
      <c r="F36" s="65"/>
      <c r="G36" s="111" t="s">
        <v>50</v>
      </c>
      <c r="H36" s="112" t="s">
        <v>51</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98</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9" t="str">
        <f>E7</f>
        <v>VD Čejetičky, oprava kamenných a betonových konstrukcí jezu nad vodou a nábřežních zdí na PB</v>
      </c>
      <c r="F45" s="245"/>
      <c r="G45" s="245"/>
      <c r="H45" s="245"/>
      <c r="I45" s="95"/>
      <c r="J45" s="35"/>
      <c r="K45" s="38"/>
    </row>
    <row r="46" spans="2:11" s="1" customFormat="1" ht="14.25" customHeight="1">
      <c r="B46" s="34"/>
      <c r="C46" s="30" t="s">
        <v>96</v>
      </c>
      <c r="D46" s="35"/>
      <c r="E46" s="35"/>
      <c r="F46" s="35"/>
      <c r="G46" s="35"/>
      <c r="H46" s="35"/>
      <c r="I46" s="95"/>
      <c r="J46" s="35"/>
      <c r="K46" s="38"/>
    </row>
    <row r="47" spans="2:11" s="1" customFormat="1" ht="23.25" customHeight="1">
      <c r="B47" s="34"/>
      <c r="C47" s="35"/>
      <c r="D47" s="35"/>
      <c r="E47" s="270" t="str">
        <f>E9</f>
        <v>SO 1 - Oprava betonových a kamenných konstrukcí</v>
      </c>
      <c r="F47" s="245"/>
      <c r="G47" s="245"/>
      <c r="H47" s="245"/>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24</v>
      </c>
      <c r="D49" s="35"/>
      <c r="E49" s="35"/>
      <c r="F49" s="28" t="str">
        <f>F12</f>
        <v> </v>
      </c>
      <c r="G49" s="35"/>
      <c r="H49" s="35"/>
      <c r="I49" s="96" t="s">
        <v>26</v>
      </c>
      <c r="J49" s="97" t="str">
        <f>IF(J12="","",J12)</f>
        <v>21.4.2016</v>
      </c>
      <c r="K49" s="38"/>
    </row>
    <row r="50" spans="2:11" s="1" customFormat="1" ht="6.75" customHeight="1">
      <c r="B50" s="34"/>
      <c r="C50" s="35"/>
      <c r="D50" s="35"/>
      <c r="E50" s="35"/>
      <c r="F50" s="35"/>
      <c r="G50" s="35"/>
      <c r="H50" s="35"/>
      <c r="I50" s="95"/>
      <c r="J50" s="35"/>
      <c r="K50" s="38"/>
    </row>
    <row r="51" spans="2:11" s="1" customFormat="1" ht="15">
      <c r="B51" s="34"/>
      <c r="C51" s="30" t="s">
        <v>30</v>
      </c>
      <c r="D51" s="35"/>
      <c r="E51" s="35"/>
      <c r="F51" s="28" t="str">
        <f>E15</f>
        <v> </v>
      </c>
      <c r="G51" s="35"/>
      <c r="H51" s="35"/>
      <c r="I51" s="96" t="s">
        <v>35</v>
      </c>
      <c r="J51" s="28" t="str">
        <f>E21</f>
        <v> </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99</v>
      </c>
      <c r="D54" s="109"/>
      <c r="E54" s="109"/>
      <c r="F54" s="109"/>
      <c r="G54" s="109"/>
      <c r="H54" s="109"/>
      <c r="I54" s="120"/>
      <c r="J54" s="121" t="s">
        <v>100</v>
      </c>
      <c r="K54" s="122"/>
    </row>
    <row r="55" spans="2:11" s="1" customFormat="1" ht="9.75" customHeight="1">
      <c r="B55" s="34"/>
      <c r="C55" s="35"/>
      <c r="D55" s="35"/>
      <c r="E55" s="35"/>
      <c r="F55" s="35"/>
      <c r="G55" s="35"/>
      <c r="H55" s="35"/>
      <c r="I55" s="95"/>
      <c r="J55" s="35"/>
      <c r="K55" s="38"/>
    </row>
    <row r="56" spans="2:47" s="1" customFormat="1" ht="29.25" customHeight="1">
      <c r="B56" s="34"/>
      <c r="C56" s="123" t="s">
        <v>101</v>
      </c>
      <c r="D56" s="35"/>
      <c r="E56" s="35"/>
      <c r="F56" s="35"/>
      <c r="G56" s="35"/>
      <c r="H56" s="35"/>
      <c r="I56" s="95"/>
      <c r="J56" s="105">
        <f>J87</f>
        <v>0</v>
      </c>
      <c r="K56" s="38"/>
      <c r="AU56" s="17" t="s">
        <v>102</v>
      </c>
    </row>
    <row r="57" spans="2:11" s="7" customFormat="1" ht="24.75" customHeight="1">
      <c r="B57" s="124"/>
      <c r="C57" s="125"/>
      <c r="D57" s="126" t="s">
        <v>103</v>
      </c>
      <c r="E57" s="127"/>
      <c r="F57" s="127"/>
      <c r="G57" s="127"/>
      <c r="H57" s="127"/>
      <c r="I57" s="128"/>
      <c r="J57" s="129">
        <f>J88</f>
        <v>0</v>
      </c>
      <c r="K57" s="130"/>
    </row>
    <row r="58" spans="2:11" s="8" customFormat="1" ht="19.5" customHeight="1">
      <c r="B58" s="131"/>
      <c r="C58" s="132"/>
      <c r="D58" s="133" t="s">
        <v>104</v>
      </c>
      <c r="E58" s="134"/>
      <c r="F58" s="134"/>
      <c r="G58" s="134"/>
      <c r="H58" s="134"/>
      <c r="I58" s="135"/>
      <c r="J58" s="136">
        <f>J89</f>
        <v>0</v>
      </c>
      <c r="K58" s="137"/>
    </row>
    <row r="59" spans="2:11" s="8" customFormat="1" ht="19.5" customHeight="1">
      <c r="B59" s="131"/>
      <c r="C59" s="132"/>
      <c r="D59" s="133" t="s">
        <v>105</v>
      </c>
      <c r="E59" s="134"/>
      <c r="F59" s="134"/>
      <c r="G59" s="134"/>
      <c r="H59" s="134"/>
      <c r="I59" s="135"/>
      <c r="J59" s="136">
        <f>J94</f>
        <v>0</v>
      </c>
      <c r="K59" s="137"/>
    </row>
    <row r="60" spans="2:11" s="8" customFormat="1" ht="19.5" customHeight="1">
      <c r="B60" s="131"/>
      <c r="C60" s="132"/>
      <c r="D60" s="133" t="s">
        <v>386</v>
      </c>
      <c r="E60" s="134"/>
      <c r="F60" s="134"/>
      <c r="G60" s="134"/>
      <c r="H60" s="134"/>
      <c r="I60" s="135"/>
      <c r="J60" s="136">
        <f>J125</f>
        <v>0</v>
      </c>
      <c r="K60" s="137"/>
    </row>
    <row r="61" spans="2:11" s="8" customFormat="1" ht="19.5" customHeight="1">
      <c r="B61" s="131"/>
      <c r="C61" s="132"/>
      <c r="D61" s="133" t="s">
        <v>106</v>
      </c>
      <c r="E61" s="134"/>
      <c r="F61" s="134"/>
      <c r="G61" s="134"/>
      <c r="H61" s="134"/>
      <c r="I61" s="135"/>
      <c r="J61" s="136">
        <f>J168</f>
        <v>0</v>
      </c>
      <c r="K61" s="137"/>
    </row>
    <row r="62" spans="2:11" s="8" customFormat="1" ht="19.5" customHeight="1">
      <c r="B62" s="131"/>
      <c r="C62" s="132"/>
      <c r="D62" s="133" t="s">
        <v>107</v>
      </c>
      <c r="E62" s="134"/>
      <c r="F62" s="134"/>
      <c r="G62" s="134"/>
      <c r="H62" s="134"/>
      <c r="I62" s="135"/>
      <c r="J62" s="136">
        <f>J172</f>
        <v>0</v>
      </c>
      <c r="K62" s="137"/>
    </row>
    <row r="63" spans="2:11" s="8" customFormat="1" ht="19.5" customHeight="1">
      <c r="B63" s="131"/>
      <c r="C63" s="132"/>
      <c r="D63" s="133" t="s">
        <v>108</v>
      </c>
      <c r="E63" s="134"/>
      <c r="F63" s="134"/>
      <c r="G63" s="134"/>
      <c r="H63" s="134"/>
      <c r="I63" s="135"/>
      <c r="J63" s="136">
        <f>J297</f>
        <v>0</v>
      </c>
      <c r="K63" s="137"/>
    </row>
    <row r="64" spans="2:11" s="8" customFormat="1" ht="19.5" customHeight="1">
      <c r="B64" s="131"/>
      <c r="C64" s="132"/>
      <c r="D64" s="133" t="s">
        <v>109</v>
      </c>
      <c r="E64" s="134"/>
      <c r="F64" s="134"/>
      <c r="G64" s="134"/>
      <c r="H64" s="134"/>
      <c r="I64" s="135"/>
      <c r="J64" s="136">
        <f>J306</f>
        <v>0</v>
      </c>
      <c r="K64" s="137"/>
    </row>
    <row r="65" spans="2:11" s="7" customFormat="1" ht="24.75" customHeight="1">
      <c r="B65" s="124"/>
      <c r="C65" s="125"/>
      <c r="D65" s="126" t="s">
        <v>387</v>
      </c>
      <c r="E65" s="127"/>
      <c r="F65" s="127"/>
      <c r="G65" s="127"/>
      <c r="H65" s="127"/>
      <c r="I65" s="128"/>
      <c r="J65" s="129">
        <f>J310</f>
        <v>0</v>
      </c>
      <c r="K65" s="130"/>
    </row>
    <row r="66" spans="2:11" s="8" customFormat="1" ht="19.5" customHeight="1">
      <c r="B66" s="131"/>
      <c r="C66" s="132"/>
      <c r="D66" s="133" t="s">
        <v>388</v>
      </c>
      <c r="E66" s="134"/>
      <c r="F66" s="134"/>
      <c r="G66" s="134"/>
      <c r="H66" s="134"/>
      <c r="I66" s="135"/>
      <c r="J66" s="136">
        <f>J311</f>
        <v>0</v>
      </c>
      <c r="K66" s="137"/>
    </row>
    <row r="67" spans="2:11" s="8" customFormat="1" ht="19.5" customHeight="1">
      <c r="B67" s="131"/>
      <c r="C67" s="132"/>
      <c r="D67" s="133" t="s">
        <v>389</v>
      </c>
      <c r="E67" s="134"/>
      <c r="F67" s="134"/>
      <c r="G67" s="134"/>
      <c r="H67" s="134"/>
      <c r="I67" s="135"/>
      <c r="J67" s="136">
        <f>J322</f>
        <v>0</v>
      </c>
      <c r="K67" s="137"/>
    </row>
    <row r="68" spans="2:11" s="1" customFormat="1" ht="21.75" customHeight="1">
      <c r="B68" s="34"/>
      <c r="C68" s="35"/>
      <c r="D68" s="35"/>
      <c r="E68" s="35"/>
      <c r="F68" s="35"/>
      <c r="G68" s="35"/>
      <c r="H68" s="35"/>
      <c r="I68" s="95"/>
      <c r="J68" s="35"/>
      <c r="K68" s="38"/>
    </row>
    <row r="69" spans="2:11" s="1" customFormat="1" ht="6.75" customHeight="1">
      <c r="B69" s="49"/>
      <c r="C69" s="50"/>
      <c r="D69" s="50"/>
      <c r="E69" s="50"/>
      <c r="F69" s="50"/>
      <c r="G69" s="50"/>
      <c r="H69" s="50"/>
      <c r="I69" s="116"/>
      <c r="J69" s="50"/>
      <c r="K69" s="51"/>
    </row>
    <row r="73" spans="2:12" s="1" customFormat="1" ht="6.75" customHeight="1">
      <c r="B73" s="52"/>
      <c r="C73" s="53"/>
      <c r="D73" s="53"/>
      <c r="E73" s="53"/>
      <c r="F73" s="53"/>
      <c r="G73" s="53"/>
      <c r="H73" s="53"/>
      <c r="I73" s="117"/>
      <c r="J73" s="53"/>
      <c r="K73" s="53"/>
      <c r="L73" s="34"/>
    </row>
    <row r="74" spans="2:12" s="1" customFormat="1" ht="36.75" customHeight="1">
      <c r="B74" s="34"/>
      <c r="C74" s="54" t="s">
        <v>110</v>
      </c>
      <c r="I74" s="138"/>
      <c r="L74" s="34"/>
    </row>
    <row r="75" spans="2:12" s="1" customFormat="1" ht="6.75" customHeight="1">
      <c r="B75" s="34"/>
      <c r="I75" s="138"/>
      <c r="L75" s="34"/>
    </row>
    <row r="76" spans="2:12" s="1" customFormat="1" ht="14.25" customHeight="1">
      <c r="B76" s="34"/>
      <c r="C76" s="56" t="s">
        <v>16</v>
      </c>
      <c r="I76" s="138"/>
      <c r="L76" s="34"/>
    </row>
    <row r="77" spans="2:12" s="1" customFormat="1" ht="22.5" customHeight="1">
      <c r="B77" s="34"/>
      <c r="E77" s="272" t="str">
        <f>E7</f>
        <v>VD Čejetičky, oprava kamenných a betonových konstrukcí jezu nad vodou a nábřežních zdí na PB</v>
      </c>
      <c r="F77" s="235"/>
      <c r="G77" s="235"/>
      <c r="H77" s="235"/>
      <c r="I77" s="138"/>
      <c r="L77" s="34"/>
    </row>
    <row r="78" spans="2:12" s="1" customFormat="1" ht="14.25" customHeight="1">
      <c r="B78" s="34"/>
      <c r="C78" s="56" t="s">
        <v>96</v>
      </c>
      <c r="I78" s="138"/>
      <c r="L78" s="34"/>
    </row>
    <row r="79" spans="2:12" s="1" customFormat="1" ht="23.25" customHeight="1">
      <c r="B79" s="34"/>
      <c r="E79" s="253" t="str">
        <f>E9</f>
        <v>SO 1 - Oprava betonových a kamenných konstrukcí</v>
      </c>
      <c r="F79" s="235"/>
      <c r="G79" s="235"/>
      <c r="H79" s="235"/>
      <c r="I79" s="138"/>
      <c r="L79" s="34"/>
    </row>
    <row r="80" spans="2:12" s="1" customFormat="1" ht="6.75" customHeight="1">
      <c r="B80" s="34"/>
      <c r="I80" s="138"/>
      <c r="L80" s="34"/>
    </row>
    <row r="81" spans="2:12" s="1" customFormat="1" ht="18" customHeight="1">
      <c r="B81" s="34"/>
      <c r="C81" s="56" t="s">
        <v>24</v>
      </c>
      <c r="F81" s="139" t="str">
        <f>F12</f>
        <v> </v>
      </c>
      <c r="I81" s="140" t="s">
        <v>26</v>
      </c>
      <c r="J81" s="60" t="str">
        <f>IF(J12="","",J12)</f>
        <v>21.4.2016</v>
      </c>
      <c r="L81" s="34"/>
    </row>
    <row r="82" spans="2:12" s="1" customFormat="1" ht="6.75" customHeight="1">
      <c r="B82" s="34"/>
      <c r="I82" s="138"/>
      <c r="L82" s="34"/>
    </row>
    <row r="83" spans="2:12" s="1" customFormat="1" ht="15">
      <c r="B83" s="34"/>
      <c r="C83" s="56" t="s">
        <v>30</v>
      </c>
      <c r="F83" s="139" t="str">
        <f>E15</f>
        <v> </v>
      </c>
      <c r="I83" s="140" t="s">
        <v>35</v>
      </c>
      <c r="J83" s="139" t="str">
        <f>E21</f>
        <v> </v>
      </c>
      <c r="L83" s="34"/>
    </row>
    <row r="84" spans="2:12" s="1" customFormat="1" ht="14.25" customHeight="1">
      <c r="B84" s="34"/>
      <c r="C84" s="56" t="s">
        <v>33</v>
      </c>
      <c r="F84" s="139">
        <f>IF(E18="","",E18)</f>
      </c>
      <c r="I84" s="138"/>
      <c r="L84" s="34"/>
    </row>
    <row r="85" spans="2:12" s="1" customFormat="1" ht="9.75" customHeight="1">
      <c r="B85" s="34"/>
      <c r="I85" s="138"/>
      <c r="L85" s="34"/>
    </row>
    <row r="86" spans="2:20" s="9" customFormat="1" ht="29.25" customHeight="1">
      <c r="B86" s="141"/>
      <c r="C86" s="142" t="s">
        <v>111</v>
      </c>
      <c r="D86" s="143" t="s">
        <v>58</v>
      </c>
      <c r="E86" s="143" t="s">
        <v>54</v>
      </c>
      <c r="F86" s="143" t="s">
        <v>112</v>
      </c>
      <c r="G86" s="143" t="s">
        <v>113</v>
      </c>
      <c r="H86" s="143" t="s">
        <v>114</v>
      </c>
      <c r="I86" s="144" t="s">
        <v>115</v>
      </c>
      <c r="J86" s="143" t="s">
        <v>100</v>
      </c>
      <c r="K86" s="145" t="s">
        <v>116</v>
      </c>
      <c r="L86" s="141"/>
      <c r="M86" s="67" t="s">
        <v>117</v>
      </c>
      <c r="N86" s="68" t="s">
        <v>43</v>
      </c>
      <c r="O86" s="68" t="s">
        <v>118</v>
      </c>
      <c r="P86" s="68" t="s">
        <v>119</v>
      </c>
      <c r="Q86" s="68" t="s">
        <v>120</v>
      </c>
      <c r="R86" s="68" t="s">
        <v>121</v>
      </c>
      <c r="S86" s="68" t="s">
        <v>122</v>
      </c>
      <c r="T86" s="69" t="s">
        <v>123</v>
      </c>
    </row>
    <row r="87" spans="2:63" s="1" customFormat="1" ht="29.25" customHeight="1">
      <c r="B87" s="34"/>
      <c r="C87" s="71" t="s">
        <v>101</v>
      </c>
      <c r="I87" s="138"/>
      <c r="J87" s="146">
        <f>BK87</f>
        <v>0</v>
      </c>
      <c r="L87" s="34"/>
      <c r="M87" s="70"/>
      <c r="N87" s="61"/>
      <c r="O87" s="61"/>
      <c r="P87" s="147">
        <f>P88+P310</f>
        <v>0</v>
      </c>
      <c r="Q87" s="61"/>
      <c r="R87" s="147">
        <f>R88+R310</f>
        <v>102.01321212</v>
      </c>
      <c r="S87" s="61"/>
      <c r="T87" s="148">
        <f>T88+T310</f>
        <v>59.28053</v>
      </c>
      <c r="AT87" s="17" t="s">
        <v>72</v>
      </c>
      <c r="AU87" s="17" t="s">
        <v>102</v>
      </c>
      <c r="BK87" s="149">
        <f>BK88+BK310</f>
        <v>0</v>
      </c>
    </row>
    <row r="88" spans="2:63" s="10" customFormat="1" ht="36.75" customHeight="1">
      <c r="B88" s="150"/>
      <c r="D88" s="151" t="s">
        <v>72</v>
      </c>
      <c r="E88" s="152" t="s">
        <v>124</v>
      </c>
      <c r="F88" s="152" t="s">
        <v>125</v>
      </c>
      <c r="I88" s="153"/>
      <c r="J88" s="154">
        <f>BK88</f>
        <v>0</v>
      </c>
      <c r="L88" s="150"/>
      <c r="M88" s="155"/>
      <c r="N88" s="156"/>
      <c r="O88" s="156"/>
      <c r="P88" s="157">
        <f>P89+P94+P125+P168+P172+P297+P306</f>
        <v>0</v>
      </c>
      <c r="Q88" s="156"/>
      <c r="R88" s="157">
        <f>R89+R94+R125+R168+R172+R297+R306</f>
        <v>101.91963382</v>
      </c>
      <c r="S88" s="156"/>
      <c r="T88" s="158">
        <f>T89+T94+T125+T168+T172+T297+T306</f>
        <v>58.43653</v>
      </c>
      <c r="AR88" s="151" t="s">
        <v>23</v>
      </c>
      <c r="AT88" s="159" t="s">
        <v>72</v>
      </c>
      <c r="AU88" s="159" t="s">
        <v>73</v>
      </c>
      <c r="AY88" s="151" t="s">
        <v>126</v>
      </c>
      <c r="BK88" s="160">
        <f>BK89+BK94+BK125+BK168+BK172+BK297+BK306</f>
        <v>0</v>
      </c>
    </row>
    <row r="89" spans="2:63" s="10" customFormat="1" ht="19.5" customHeight="1">
      <c r="B89" s="150"/>
      <c r="D89" s="161" t="s">
        <v>72</v>
      </c>
      <c r="E89" s="162" t="s">
        <v>23</v>
      </c>
      <c r="F89" s="162" t="s">
        <v>127</v>
      </c>
      <c r="I89" s="153"/>
      <c r="J89" s="163">
        <f>BK89</f>
        <v>0</v>
      </c>
      <c r="L89" s="150"/>
      <c r="M89" s="155"/>
      <c r="N89" s="156"/>
      <c r="O89" s="156"/>
      <c r="P89" s="157">
        <f>SUM(P90:P93)</f>
        <v>0</v>
      </c>
      <c r="Q89" s="156"/>
      <c r="R89" s="157">
        <f>SUM(R90:R93)</f>
        <v>0</v>
      </c>
      <c r="S89" s="156"/>
      <c r="T89" s="158">
        <f>SUM(T90:T93)</f>
        <v>11.750399999999999</v>
      </c>
      <c r="AR89" s="151" t="s">
        <v>23</v>
      </c>
      <c r="AT89" s="159" t="s">
        <v>72</v>
      </c>
      <c r="AU89" s="159" t="s">
        <v>23</v>
      </c>
      <c r="AY89" s="151" t="s">
        <v>126</v>
      </c>
      <c r="BK89" s="160">
        <f>SUM(BK90:BK93)</f>
        <v>0</v>
      </c>
    </row>
    <row r="90" spans="2:65" s="1" customFormat="1" ht="22.5" customHeight="1">
      <c r="B90" s="164"/>
      <c r="C90" s="165" t="s">
        <v>23</v>
      </c>
      <c r="D90" s="165" t="s">
        <v>128</v>
      </c>
      <c r="E90" s="166" t="s">
        <v>390</v>
      </c>
      <c r="F90" s="167" t="s">
        <v>391</v>
      </c>
      <c r="G90" s="168" t="s">
        <v>131</v>
      </c>
      <c r="H90" s="169">
        <v>24.48</v>
      </c>
      <c r="I90" s="170"/>
      <c r="J90" s="171">
        <f>ROUND(I90*H90,2)</f>
        <v>0</v>
      </c>
      <c r="K90" s="167" t="s">
        <v>201</v>
      </c>
      <c r="L90" s="34"/>
      <c r="M90" s="172" t="s">
        <v>22</v>
      </c>
      <c r="N90" s="173" t="s">
        <v>44</v>
      </c>
      <c r="O90" s="35"/>
      <c r="P90" s="174">
        <f>O90*H90</f>
        <v>0</v>
      </c>
      <c r="Q90" s="174">
        <v>0</v>
      </c>
      <c r="R90" s="174">
        <f>Q90*H90</f>
        <v>0</v>
      </c>
      <c r="S90" s="174">
        <v>0.48</v>
      </c>
      <c r="T90" s="175">
        <f>S90*H90</f>
        <v>11.750399999999999</v>
      </c>
      <c r="AR90" s="17" t="s">
        <v>133</v>
      </c>
      <c r="AT90" s="17" t="s">
        <v>128</v>
      </c>
      <c r="AU90" s="17" t="s">
        <v>81</v>
      </c>
      <c r="AY90" s="17" t="s">
        <v>126</v>
      </c>
      <c r="BE90" s="176">
        <f>IF(N90="základní",J90,0)</f>
        <v>0</v>
      </c>
      <c r="BF90" s="176">
        <f>IF(N90="snížená",J90,0)</f>
        <v>0</v>
      </c>
      <c r="BG90" s="176">
        <f>IF(N90="zákl. přenesená",J90,0)</f>
        <v>0</v>
      </c>
      <c r="BH90" s="176">
        <f>IF(N90="sníž. přenesená",J90,0)</f>
        <v>0</v>
      </c>
      <c r="BI90" s="176">
        <f>IF(N90="nulová",J90,0)</f>
        <v>0</v>
      </c>
      <c r="BJ90" s="17" t="s">
        <v>23</v>
      </c>
      <c r="BK90" s="176">
        <f>ROUND(I90*H90,2)</f>
        <v>0</v>
      </c>
      <c r="BL90" s="17" t="s">
        <v>133</v>
      </c>
      <c r="BM90" s="17" t="s">
        <v>392</v>
      </c>
    </row>
    <row r="91" spans="2:47" s="1" customFormat="1" ht="30" customHeight="1">
      <c r="B91" s="34"/>
      <c r="D91" s="177" t="s">
        <v>135</v>
      </c>
      <c r="F91" s="178" t="s">
        <v>393</v>
      </c>
      <c r="I91" s="138"/>
      <c r="L91" s="34"/>
      <c r="M91" s="63"/>
      <c r="N91" s="35"/>
      <c r="O91" s="35"/>
      <c r="P91" s="35"/>
      <c r="Q91" s="35"/>
      <c r="R91" s="35"/>
      <c r="S91" s="35"/>
      <c r="T91" s="64"/>
      <c r="AT91" s="17" t="s">
        <v>135</v>
      </c>
      <c r="AU91" s="17" t="s">
        <v>81</v>
      </c>
    </row>
    <row r="92" spans="2:47" s="1" customFormat="1" ht="78" customHeight="1">
      <c r="B92" s="34"/>
      <c r="D92" s="177" t="s">
        <v>394</v>
      </c>
      <c r="F92" s="210" t="s">
        <v>395</v>
      </c>
      <c r="I92" s="138"/>
      <c r="L92" s="34"/>
      <c r="M92" s="63"/>
      <c r="N92" s="35"/>
      <c r="O92" s="35"/>
      <c r="P92" s="35"/>
      <c r="Q92" s="35"/>
      <c r="R92" s="35"/>
      <c r="S92" s="35"/>
      <c r="T92" s="64"/>
      <c r="AT92" s="17" t="s">
        <v>394</v>
      </c>
      <c r="AU92" s="17" t="s">
        <v>81</v>
      </c>
    </row>
    <row r="93" spans="2:51" s="11" customFormat="1" ht="22.5" customHeight="1">
      <c r="B93" s="179"/>
      <c r="D93" s="177" t="s">
        <v>137</v>
      </c>
      <c r="E93" s="188" t="s">
        <v>22</v>
      </c>
      <c r="F93" s="189" t="s">
        <v>396</v>
      </c>
      <c r="H93" s="190">
        <v>24.48</v>
      </c>
      <c r="I93" s="184"/>
      <c r="L93" s="179"/>
      <c r="M93" s="185"/>
      <c r="N93" s="186"/>
      <c r="O93" s="186"/>
      <c r="P93" s="186"/>
      <c r="Q93" s="186"/>
      <c r="R93" s="186"/>
      <c r="S93" s="186"/>
      <c r="T93" s="187"/>
      <c r="AT93" s="188" t="s">
        <v>137</v>
      </c>
      <c r="AU93" s="188" t="s">
        <v>81</v>
      </c>
      <c r="AV93" s="11" t="s">
        <v>81</v>
      </c>
      <c r="AW93" s="11" t="s">
        <v>36</v>
      </c>
      <c r="AX93" s="11" t="s">
        <v>23</v>
      </c>
      <c r="AY93" s="188" t="s">
        <v>126</v>
      </c>
    </row>
    <row r="94" spans="2:63" s="10" customFormat="1" ht="29.25" customHeight="1">
      <c r="B94" s="150"/>
      <c r="D94" s="161" t="s">
        <v>72</v>
      </c>
      <c r="E94" s="162" t="s">
        <v>147</v>
      </c>
      <c r="F94" s="162" t="s">
        <v>213</v>
      </c>
      <c r="I94" s="153"/>
      <c r="J94" s="163">
        <f>BK94</f>
        <v>0</v>
      </c>
      <c r="L94" s="150"/>
      <c r="M94" s="155"/>
      <c r="N94" s="156"/>
      <c r="O94" s="156"/>
      <c r="P94" s="157">
        <f>SUM(P95:P124)</f>
        <v>0</v>
      </c>
      <c r="Q94" s="156"/>
      <c r="R94" s="157">
        <f>SUM(R95:R124)</f>
        <v>1.6221232</v>
      </c>
      <c r="S94" s="156"/>
      <c r="T94" s="158">
        <f>SUM(T95:T124)</f>
        <v>0</v>
      </c>
      <c r="AR94" s="151" t="s">
        <v>23</v>
      </c>
      <c r="AT94" s="159" t="s">
        <v>72</v>
      </c>
      <c r="AU94" s="159" t="s">
        <v>23</v>
      </c>
      <c r="AY94" s="151" t="s">
        <v>126</v>
      </c>
      <c r="BK94" s="160">
        <f>SUM(BK95:BK124)</f>
        <v>0</v>
      </c>
    </row>
    <row r="95" spans="2:65" s="1" customFormat="1" ht="22.5" customHeight="1">
      <c r="B95" s="164"/>
      <c r="C95" s="165" t="s">
        <v>81</v>
      </c>
      <c r="D95" s="165" t="s">
        <v>128</v>
      </c>
      <c r="E95" s="166" t="s">
        <v>397</v>
      </c>
      <c r="F95" s="167" t="s">
        <v>398</v>
      </c>
      <c r="G95" s="168" t="s">
        <v>131</v>
      </c>
      <c r="H95" s="169">
        <v>15.8</v>
      </c>
      <c r="I95" s="170"/>
      <c r="J95" s="171">
        <f>ROUND(I95*H95,2)</f>
        <v>0</v>
      </c>
      <c r="K95" s="167" t="s">
        <v>201</v>
      </c>
      <c r="L95" s="34"/>
      <c r="M95" s="172" t="s">
        <v>22</v>
      </c>
      <c r="N95" s="173" t="s">
        <v>44</v>
      </c>
      <c r="O95" s="35"/>
      <c r="P95" s="174">
        <f>O95*H95</f>
        <v>0</v>
      </c>
      <c r="Q95" s="174">
        <v>0.08702</v>
      </c>
      <c r="R95" s="174">
        <f>Q95*H95</f>
        <v>1.374916</v>
      </c>
      <c r="S95" s="174">
        <v>0</v>
      </c>
      <c r="T95" s="175">
        <f>S95*H95</f>
        <v>0</v>
      </c>
      <c r="AR95" s="17" t="s">
        <v>133</v>
      </c>
      <c r="AT95" s="17" t="s">
        <v>128</v>
      </c>
      <c r="AU95" s="17" t="s">
        <v>81</v>
      </c>
      <c r="AY95" s="17" t="s">
        <v>126</v>
      </c>
      <c r="BE95" s="176">
        <f>IF(N95="základní",J95,0)</f>
        <v>0</v>
      </c>
      <c r="BF95" s="176">
        <f>IF(N95="snížená",J95,0)</f>
        <v>0</v>
      </c>
      <c r="BG95" s="176">
        <f>IF(N95="zákl. přenesená",J95,0)</f>
        <v>0</v>
      </c>
      <c r="BH95" s="176">
        <f>IF(N95="sníž. přenesená",J95,0)</f>
        <v>0</v>
      </c>
      <c r="BI95" s="176">
        <f>IF(N95="nulová",J95,0)</f>
        <v>0</v>
      </c>
      <c r="BJ95" s="17" t="s">
        <v>23</v>
      </c>
      <c r="BK95" s="176">
        <f>ROUND(I95*H95,2)</f>
        <v>0</v>
      </c>
      <c r="BL95" s="17" t="s">
        <v>133</v>
      </c>
      <c r="BM95" s="17" t="s">
        <v>399</v>
      </c>
    </row>
    <row r="96" spans="2:47" s="1" customFormat="1" ht="42" customHeight="1">
      <c r="B96" s="34"/>
      <c r="D96" s="177" t="s">
        <v>135</v>
      </c>
      <c r="F96" s="178" t="s">
        <v>400</v>
      </c>
      <c r="I96" s="138"/>
      <c r="L96" s="34"/>
      <c r="M96" s="63"/>
      <c r="N96" s="35"/>
      <c r="O96" s="35"/>
      <c r="P96" s="35"/>
      <c r="Q96" s="35"/>
      <c r="R96" s="35"/>
      <c r="S96" s="35"/>
      <c r="T96" s="64"/>
      <c r="AT96" s="17" t="s">
        <v>135</v>
      </c>
      <c r="AU96" s="17" t="s">
        <v>81</v>
      </c>
    </row>
    <row r="97" spans="2:47" s="1" customFormat="1" ht="174" customHeight="1">
      <c r="B97" s="34"/>
      <c r="D97" s="177" t="s">
        <v>394</v>
      </c>
      <c r="F97" s="210" t="s">
        <v>401</v>
      </c>
      <c r="I97" s="138"/>
      <c r="L97" s="34"/>
      <c r="M97" s="63"/>
      <c r="N97" s="35"/>
      <c r="O97" s="35"/>
      <c r="P97" s="35"/>
      <c r="Q97" s="35"/>
      <c r="R97" s="35"/>
      <c r="S97" s="35"/>
      <c r="T97" s="64"/>
      <c r="AT97" s="17" t="s">
        <v>394</v>
      </c>
      <c r="AU97" s="17" t="s">
        <v>81</v>
      </c>
    </row>
    <row r="98" spans="2:51" s="11" customFormat="1" ht="22.5" customHeight="1">
      <c r="B98" s="179"/>
      <c r="D98" s="177" t="s">
        <v>137</v>
      </c>
      <c r="E98" s="188" t="s">
        <v>22</v>
      </c>
      <c r="F98" s="189" t="s">
        <v>402</v>
      </c>
      <c r="H98" s="190">
        <v>2.35</v>
      </c>
      <c r="I98" s="184"/>
      <c r="L98" s="179"/>
      <c r="M98" s="185"/>
      <c r="N98" s="186"/>
      <c r="O98" s="186"/>
      <c r="P98" s="186"/>
      <c r="Q98" s="186"/>
      <c r="R98" s="186"/>
      <c r="S98" s="186"/>
      <c r="T98" s="187"/>
      <c r="AT98" s="188" t="s">
        <v>137</v>
      </c>
      <c r="AU98" s="188" t="s">
        <v>81</v>
      </c>
      <c r="AV98" s="11" t="s">
        <v>81</v>
      </c>
      <c r="AW98" s="11" t="s">
        <v>36</v>
      </c>
      <c r="AX98" s="11" t="s">
        <v>73</v>
      </c>
      <c r="AY98" s="188" t="s">
        <v>126</v>
      </c>
    </row>
    <row r="99" spans="2:51" s="11" customFormat="1" ht="22.5" customHeight="1">
      <c r="B99" s="179"/>
      <c r="D99" s="177" t="s">
        <v>137</v>
      </c>
      <c r="E99" s="188" t="s">
        <v>22</v>
      </c>
      <c r="F99" s="189" t="s">
        <v>403</v>
      </c>
      <c r="H99" s="190">
        <v>1.15</v>
      </c>
      <c r="I99" s="184"/>
      <c r="L99" s="179"/>
      <c r="M99" s="185"/>
      <c r="N99" s="186"/>
      <c r="O99" s="186"/>
      <c r="P99" s="186"/>
      <c r="Q99" s="186"/>
      <c r="R99" s="186"/>
      <c r="S99" s="186"/>
      <c r="T99" s="187"/>
      <c r="AT99" s="188" t="s">
        <v>137</v>
      </c>
      <c r="AU99" s="188" t="s">
        <v>81</v>
      </c>
      <c r="AV99" s="11" t="s">
        <v>81</v>
      </c>
      <c r="AW99" s="11" t="s">
        <v>36</v>
      </c>
      <c r="AX99" s="11" t="s">
        <v>73</v>
      </c>
      <c r="AY99" s="188" t="s">
        <v>126</v>
      </c>
    </row>
    <row r="100" spans="2:51" s="11" customFormat="1" ht="22.5" customHeight="1">
      <c r="B100" s="179"/>
      <c r="D100" s="177" t="s">
        <v>137</v>
      </c>
      <c r="E100" s="188" t="s">
        <v>22</v>
      </c>
      <c r="F100" s="189" t="s">
        <v>404</v>
      </c>
      <c r="H100" s="190">
        <v>1.625</v>
      </c>
      <c r="I100" s="184"/>
      <c r="L100" s="179"/>
      <c r="M100" s="185"/>
      <c r="N100" s="186"/>
      <c r="O100" s="186"/>
      <c r="P100" s="186"/>
      <c r="Q100" s="186"/>
      <c r="R100" s="186"/>
      <c r="S100" s="186"/>
      <c r="T100" s="187"/>
      <c r="AT100" s="188" t="s">
        <v>137</v>
      </c>
      <c r="AU100" s="188" t="s">
        <v>81</v>
      </c>
      <c r="AV100" s="11" t="s">
        <v>81</v>
      </c>
      <c r="AW100" s="11" t="s">
        <v>36</v>
      </c>
      <c r="AX100" s="11" t="s">
        <v>73</v>
      </c>
      <c r="AY100" s="188" t="s">
        <v>126</v>
      </c>
    </row>
    <row r="101" spans="2:51" s="11" customFormat="1" ht="22.5" customHeight="1">
      <c r="B101" s="179"/>
      <c r="D101" s="177" t="s">
        <v>137</v>
      </c>
      <c r="E101" s="188" t="s">
        <v>22</v>
      </c>
      <c r="F101" s="189" t="s">
        <v>405</v>
      </c>
      <c r="H101" s="190">
        <v>6.625</v>
      </c>
      <c r="I101" s="184"/>
      <c r="L101" s="179"/>
      <c r="M101" s="185"/>
      <c r="N101" s="186"/>
      <c r="O101" s="186"/>
      <c r="P101" s="186"/>
      <c r="Q101" s="186"/>
      <c r="R101" s="186"/>
      <c r="S101" s="186"/>
      <c r="T101" s="187"/>
      <c r="AT101" s="188" t="s">
        <v>137</v>
      </c>
      <c r="AU101" s="188" t="s">
        <v>81</v>
      </c>
      <c r="AV101" s="11" t="s">
        <v>81</v>
      </c>
      <c r="AW101" s="11" t="s">
        <v>36</v>
      </c>
      <c r="AX101" s="11" t="s">
        <v>73</v>
      </c>
      <c r="AY101" s="188" t="s">
        <v>126</v>
      </c>
    </row>
    <row r="102" spans="2:51" s="11" customFormat="1" ht="22.5" customHeight="1">
      <c r="B102" s="179"/>
      <c r="D102" s="177" t="s">
        <v>137</v>
      </c>
      <c r="E102" s="188" t="s">
        <v>22</v>
      </c>
      <c r="F102" s="189" t="s">
        <v>406</v>
      </c>
      <c r="H102" s="190">
        <v>1.15</v>
      </c>
      <c r="I102" s="184"/>
      <c r="L102" s="179"/>
      <c r="M102" s="185"/>
      <c r="N102" s="186"/>
      <c r="O102" s="186"/>
      <c r="P102" s="186"/>
      <c r="Q102" s="186"/>
      <c r="R102" s="186"/>
      <c r="S102" s="186"/>
      <c r="T102" s="187"/>
      <c r="AT102" s="188" t="s">
        <v>137</v>
      </c>
      <c r="AU102" s="188" t="s">
        <v>81</v>
      </c>
      <c r="AV102" s="11" t="s">
        <v>81</v>
      </c>
      <c r="AW102" s="11" t="s">
        <v>36</v>
      </c>
      <c r="AX102" s="11" t="s">
        <v>73</v>
      </c>
      <c r="AY102" s="188" t="s">
        <v>126</v>
      </c>
    </row>
    <row r="103" spans="2:51" s="11" customFormat="1" ht="22.5" customHeight="1">
      <c r="B103" s="179"/>
      <c r="D103" s="177" t="s">
        <v>137</v>
      </c>
      <c r="E103" s="188" t="s">
        <v>22</v>
      </c>
      <c r="F103" s="189" t="s">
        <v>407</v>
      </c>
      <c r="H103" s="190">
        <v>1.15</v>
      </c>
      <c r="I103" s="184"/>
      <c r="L103" s="179"/>
      <c r="M103" s="185"/>
      <c r="N103" s="186"/>
      <c r="O103" s="186"/>
      <c r="P103" s="186"/>
      <c r="Q103" s="186"/>
      <c r="R103" s="186"/>
      <c r="S103" s="186"/>
      <c r="T103" s="187"/>
      <c r="AT103" s="188" t="s">
        <v>137</v>
      </c>
      <c r="AU103" s="188" t="s">
        <v>81</v>
      </c>
      <c r="AV103" s="11" t="s">
        <v>81</v>
      </c>
      <c r="AW103" s="11" t="s">
        <v>36</v>
      </c>
      <c r="AX103" s="11" t="s">
        <v>73</v>
      </c>
      <c r="AY103" s="188" t="s">
        <v>126</v>
      </c>
    </row>
    <row r="104" spans="2:51" s="11" customFormat="1" ht="22.5" customHeight="1">
      <c r="B104" s="179"/>
      <c r="D104" s="177" t="s">
        <v>137</v>
      </c>
      <c r="E104" s="188" t="s">
        <v>22</v>
      </c>
      <c r="F104" s="189" t="s">
        <v>408</v>
      </c>
      <c r="H104" s="190">
        <v>1.75</v>
      </c>
      <c r="I104" s="184"/>
      <c r="L104" s="179"/>
      <c r="M104" s="185"/>
      <c r="N104" s="186"/>
      <c r="O104" s="186"/>
      <c r="P104" s="186"/>
      <c r="Q104" s="186"/>
      <c r="R104" s="186"/>
      <c r="S104" s="186"/>
      <c r="T104" s="187"/>
      <c r="AT104" s="188" t="s">
        <v>137</v>
      </c>
      <c r="AU104" s="188" t="s">
        <v>81</v>
      </c>
      <c r="AV104" s="11" t="s">
        <v>81</v>
      </c>
      <c r="AW104" s="11" t="s">
        <v>36</v>
      </c>
      <c r="AX104" s="11" t="s">
        <v>73</v>
      </c>
      <c r="AY104" s="188" t="s">
        <v>126</v>
      </c>
    </row>
    <row r="105" spans="2:51" s="12" customFormat="1" ht="22.5" customHeight="1">
      <c r="B105" s="191"/>
      <c r="D105" s="180" t="s">
        <v>137</v>
      </c>
      <c r="E105" s="192" t="s">
        <v>22</v>
      </c>
      <c r="F105" s="193" t="s">
        <v>146</v>
      </c>
      <c r="H105" s="194">
        <v>15.8</v>
      </c>
      <c r="I105" s="195"/>
      <c r="L105" s="191"/>
      <c r="M105" s="196"/>
      <c r="N105" s="197"/>
      <c r="O105" s="197"/>
      <c r="P105" s="197"/>
      <c r="Q105" s="197"/>
      <c r="R105" s="197"/>
      <c r="S105" s="197"/>
      <c r="T105" s="198"/>
      <c r="AT105" s="199" t="s">
        <v>137</v>
      </c>
      <c r="AU105" s="199" t="s">
        <v>81</v>
      </c>
      <c r="AV105" s="12" t="s">
        <v>133</v>
      </c>
      <c r="AW105" s="12" t="s">
        <v>36</v>
      </c>
      <c r="AX105" s="12" t="s">
        <v>23</v>
      </c>
      <c r="AY105" s="199" t="s">
        <v>126</v>
      </c>
    </row>
    <row r="106" spans="2:65" s="1" customFormat="1" ht="22.5" customHeight="1">
      <c r="B106" s="164"/>
      <c r="C106" s="165" t="s">
        <v>147</v>
      </c>
      <c r="D106" s="165" t="s">
        <v>128</v>
      </c>
      <c r="E106" s="166" t="s">
        <v>409</v>
      </c>
      <c r="F106" s="167" t="s">
        <v>410</v>
      </c>
      <c r="G106" s="168" t="s">
        <v>163</v>
      </c>
      <c r="H106" s="169">
        <v>10.175</v>
      </c>
      <c r="I106" s="170"/>
      <c r="J106" s="171">
        <f>ROUND(I106*H106,2)</f>
        <v>0</v>
      </c>
      <c r="K106" s="167" t="s">
        <v>201</v>
      </c>
      <c r="L106" s="34"/>
      <c r="M106" s="172" t="s">
        <v>22</v>
      </c>
      <c r="N106" s="173" t="s">
        <v>44</v>
      </c>
      <c r="O106" s="35"/>
      <c r="P106" s="174">
        <f>O106*H106</f>
        <v>0</v>
      </c>
      <c r="Q106" s="174">
        <v>0</v>
      </c>
      <c r="R106" s="174">
        <f>Q106*H106</f>
        <v>0</v>
      </c>
      <c r="S106" s="174">
        <v>0</v>
      </c>
      <c r="T106" s="175">
        <f>S106*H106</f>
        <v>0</v>
      </c>
      <c r="AR106" s="17" t="s">
        <v>133</v>
      </c>
      <c r="AT106" s="17" t="s">
        <v>128</v>
      </c>
      <c r="AU106" s="17" t="s">
        <v>81</v>
      </c>
      <c r="AY106" s="17" t="s">
        <v>126</v>
      </c>
      <c r="BE106" s="176">
        <f>IF(N106="základní",J106,0)</f>
        <v>0</v>
      </c>
      <c r="BF106" s="176">
        <f>IF(N106="snížená",J106,0)</f>
        <v>0</v>
      </c>
      <c r="BG106" s="176">
        <f>IF(N106="zákl. přenesená",J106,0)</f>
        <v>0</v>
      </c>
      <c r="BH106" s="176">
        <f>IF(N106="sníž. přenesená",J106,0)</f>
        <v>0</v>
      </c>
      <c r="BI106" s="176">
        <f>IF(N106="nulová",J106,0)</f>
        <v>0</v>
      </c>
      <c r="BJ106" s="17" t="s">
        <v>23</v>
      </c>
      <c r="BK106" s="176">
        <f>ROUND(I106*H106,2)</f>
        <v>0</v>
      </c>
      <c r="BL106" s="17" t="s">
        <v>133</v>
      </c>
      <c r="BM106" s="17" t="s">
        <v>411</v>
      </c>
    </row>
    <row r="107" spans="2:47" s="1" customFormat="1" ht="42" customHeight="1">
      <c r="B107" s="34"/>
      <c r="D107" s="177" t="s">
        <v>135</v>
      </c>
      <c r="F107" s="178" t="s">
        <v>412</v>
      </c>
      <c r="I107" s="138"/>
      <c r="L107" s="34"/>
      <c r="M107" s="63"/>
      <c r="N107" s="35"/>
      <c r="O107" s="35"/>
      <c r="P107" s="35"/>
      <c r="Q107" s="35"/>
      <c r="R107" s="35"/>
      <c r="S107" s="35"/>
      <c r="T107" s="64"/>
      <c r="AT107" s="17" t="s">
        <v>135</v>
      </c>
      <c r="AU107" s="17" t="s">
        <v>81</v>
      </c>
    </row>
    <row r="108" spans="2:47" s="1" customFormat="1" ht="222" customHeight="1">
      <c r="B108" s="34"/>
      <c r="D108" s="177" t="s">
        <v>394</v>
      </c>
      <c r="F108" s="210" t="s">
        <v>413</v>
      </c>
      <c r="I108" s="138"/>
      <c r="L108" s="34"/>
      <c r="M108" s="63"/>
      <c r="N108" s="35"/>
      <c r="O108" s="35"/>
      <c r="P108" s="35"/>
      <c r="Q108" s="35"/>
      <c r="R108" s="35"/>
      <c r="S108" s="35"/>
      <c r="T108" s="64"/>
      <c r="AT108" s="17" t="s">
        <v>394</v>
      </c>
      <c r="AU108" s="17" t="s">
        <v>81</v>
      </c>
    </row>
    <row r="109" spans="2:51" s="11" customFormat="1" ht="22.5" customHeight="1">
      <c r="B109" s="179"/>
      <c r="D109" s="177" t="s">
        <v>137</v>
      </c>
      <c r="E109" s="188" t="s">
        <v>22</v>
      </c>
      <c r="F109" s="189" t="s">
        <v>414</v>
      </c>
      <c r="H109" s="190">
        <v>2.65</v>
      </c>
      <c r="I109" s="184"/>
      <c r="L109" s="179"/>
      <c r="M109" s="185"/>
      <c r="N109" s="186"/>
      <c r="O109" s="186"/>
      <c r="P109" s="186"/>
      <c r="Q109" s="186"/>
      <c r="R109" s="186"/>
      <c r="S109" s="186"/>
      <c r="T109" s="187"/>
      <c r="AT109" s="188" t="s">
        <v>137</v>
      </c>
      <c r="AU109" s="188" t="s">
        <v>81</v>
      </c>
      <c r="AV109" s="11" t="s">
        <v>81</v>
      </c>
      <c r="AW109" s="11" t="s">
        <v>36</v>
      </c>
      <c r="AX109" s="11" t="s">
        <v>73</v>
      </c>
      <c r="AY109" s="188" t="s">
        <v>126</v>
      </c>
    </row>
    <row r="110" spans="2:51" s="11" customFormat="1" ht="22.5" customHeight="1">
      <c r="B110" s="179"/>
      <c r="D110" s="177" t="s">
        <v>137</v>
      </c>
      <c r="E110" s="188" t="s">
        <v>22</v>
      </c>
      <c r="F110" s="189" t="s">
        <v>415</v>
      </c>
      <c r="H110" s="190">
        <v>0.75</v>
      </c>
      <c r="I110" s="184"/>
      <c r="L110" s="179"/>
      <c r="M110" s="185"/>
      <c r="N110" s="186"/>
      <c r="O110" s="186"/>
      <c r="P110" s="186"/>
      <c r="Q110" s="186"/>
      <c r="R110" s="186"/>
      <c r="S110" s="186"/>
      <c r="T110" s="187"/>
      <c r="AT110" s="188" t="s">
        <v>137</v>
      </c>
      <c r="AU110" s="188" t="s">
        <v>81</v>
      </c>
      <c r="AV110" s="11" t="s">
        <v>81</v>
      </c>
      <c r="AW110" s="11" t="s">
        <v>36</v>
      </c>
      <c r="AX110" s="11" t="s">
        <v>73</v>
      </c>
      <c r="AY110" s="188" t="s">
        <v>126</v>
      </c>
    </row>
    <row r="111" spans="2:51" s="11" customFormat="1" ht="22.5" customHeight="1">
      <c r="B111" s="179"/>
      <c r="D111" s="177" t="s">
        <v>137</v>
      </c>
      <c r="E111" s="188" t="s">
        <v>22</v>
      </c>
      <c r="F111" s="189" t="s">
        <v>416</v>
      </c>
      <c r="H111" s="190">
        <v>1.125</v>
      </c>
      <c r="I111" s="184"/>
      <c r="L111" s="179"/>
      <c r="M111" s="185"/>
      <c r="N111" s="186"/>
      <c r="O111" s="186"/>
      <c r="P111" s="186"/>
      <c r="Q111" s="186"/>
      <c r="R111" s="186"/>
      <c r="S111" s="186"/>
      <c r="T111" s="187"/>
      <c r="AT111" s="188" t="s">
        <v>137</v>
      </c>
      <c r="AU111" s="188" t="s">
        <v>81</v>
      </c>
      <c r="AV111" s="11" t="s">
        <v>81</v>
      </c>
      <c r="AW111" s="11" t="s">
        <v>36</v>
      </c>
      <c r="AX111" s="11" t="s">
        <v>73</v>
      </c>
      <c r="AY111" s="188" t="s">
        <v>126</v>
      </c>
    </row>
    <row r="112" spans="2:51" s="11" customFormat="1" ht="22.5" customHeight="1">
      <c r="B112" s="179"/>
      <c r="D112" s="177" t="s">
        <v>137</v>
      </c>
      <c r="E112" s="188" t="s">
        <v>22</v>
      </c>
      <c r="F112" s="189" t="s">
        <v>417</v>
      </c>
      <c r="H112" s="190">
        <v>3.3</v>
      </c>
      <c r="I112" s="184"/>
      <c r="L112" s="179"/>
      <c r="M112" s="185"/>
      <c r="N112" s="186"/>
      <c r="O112" s="186"/>
      <c r="P112" s="186"/>
      <c r="Q112" s="186"/>
      <c r="R112" s="186"/>
      <c r="S112" s="186"/>
      <c r="T112" s="187"/>
      <c r="AT112" s="188" t="s">
        <v>137</v>
      </c>
      <c r="AU112" s="188" t="s">
        <v>81</v>
      </c>
      <c r="AV112" s="11" t="s">
        <v>81</v>
      </c>
      <c r="AW112" s="11" t="s">
        <v>36</v>
      </c>
      <c r="AX112" s="11" t="s">
        <v>73</v>
      </c>
      <c r="AY112" s="188" t="s">
        <v>126</v>
      </c>
    </row>
    <row r="113" spans="2:51" s="11" customFormat="1" ht="22.5" customHeight="1">
      <c r="B113" s="179"/>
      <c r="D113" s="177" t="s">
        <v>137</v>
      </c>
      <c r="E113" s="188" t="s">
        <v>22</v>
      </c>
      <c r="F113" s="189" t="s">
        <v>418</v>
      </c>
      <c r="H113" s="190">
        <v>0.75</v>
      </c>
      <c r="I113" s="184"/>
      <c r="L113" s="179"/>
      <c r="M113" s="185"/>
      <c r="N113" s="186"/>
      <c r="O113" s="186"/>
      <c r="P113" s="186"/>
      <c r="Q113" s="186"/>
      <c r="R113" s="186"/>
      <c r="S113" s="186"/>
      <c r="T113" s="187"/>
      <c r="AT113" s="188" t="s">
        <v>137</v>
      </c>
      <c r="AU113" s="188" t="s">
        <v>81</v>
      </c>
      <c r="AV113" s="11" t="s">
        <v>81</v>
      </c>
      <c r="AW113" s="11" t="s">
        <v>36</v>
      </c>
      <c r="AX113" s="11" t="s">
        <v>73</v>
      </c>
      <c r="AY113" s="188" t="s">
        <v>126</v>
      </c>
    </row>
    <row r="114" spans="2:51" s="11" customFormat="1" ht="22.5" customHeight="1">
      <c r="B114" s="179"/>
      <c r="D114" s="177" t="s">
        <v>137</v>
      </c>
      <c r="E114" s="188" t="s">
        <v>22</v>
      </c>
      <c r="F114" s="189" t="s">
        <v>419</v>
      </c>
      <c r="H114" s="190">
        <v>0.75</v>
      </c>
      <c r="I114" s="184"/>
      <c r="L114" s="179"/>
      <c r="M114" s="185"/>
      <c r="N114" s="186"/>
      <c r="O114" s="186"/>
      <c r="P114" s="186"/>
      <c r="Q114" s="186"/>
      <c r="R114" s="186"/>
      <c r="S114" s="186"/>
      <c r="T114" s="187"/>
      <c r="AT114" s="188" t="s">
        <v>137</v>
      </c>
      <c r="AU114" s="188" t="s">
        <v>81</v>
      </c>
      <c r="AV114" s="11" t="s">
        <v>81</v>
      </c>
      <c r="AW114" s="11" t="s">
        <v>36</v>
      </c>
      <c r="AX114" s="11" t="s">
        <v>73</v>
      </c>
      <c r="AY114" s="188" t="s">
        <v>126</v>
      </c>
    </row>
    <row r="115" spans="2:51" s="11" customFormat="1" ht="22.5" customHeight="1">
      <c r="B115" s="179"/>
      <c r="D115" s="177" t="s">
        <v>137</v>
      </c>
      <c r="E115" s="188" t="s">
        <v>22</v>
      </c>
      <c r="F115" s="189" t="s">
        <v>420</v>
      </c>
      <c r="H115" s="190">
        <v>0.85</v>
      </c>
      <c r="I115" s="184"/>
      <c r="L115" s="179"/>
      <c r="M115" s="185"/>
      <c r="N115" s="186"/>
      <c r="O115" s="186"/>
      <c r="P115" s="186"/>
      <c r="Q115" s="186"/>
      <c r="R115" s="186"/>
      <c r="S115" s="186"/>
      <c r="T115" s="187"/>
      <c r="AT115" s="188" t="s">
        <v>137</v>
      </c>
      <c r="AU115" s="188" t="s">
        <v>81</v>
      </c>
      <c r="AV115" s="11" t="s">
        <v>81</v>
      </c>
      <c r="AW115" s="11" t="s">
        <v>36</v>
      </c>
      <c r="AX115" s="11" t="s">
        <v>73</v>
      </c>
      <c r="AY115" s="188" t="s">
        <v>126</v>
      </c>
    </row>
    <row r="116" spans="2:51" s="12" customFormat="1" ht="22.5" customHeight="1">
      <c r="B116" s="191"/>
      <c r="D116" s="180" t="s">
        <v>137</v>
      </c>
      <c r="E116" s="192" t="s">
        <v>22</v>
      </c>
      <c r="F116" s="193" t="s">
        <v>146</v>
      </c>
      <c r="H116" s="194">
        <v>10.175</v>
      </c>
      <c r="I116" s="195"/>
      <c r="L116" s="191"/>
      <c r="M116" s="196"/>
      <c r="N116" s="197"/>
      <c r="O116" s="197"/>
      <c r="P116" s="197"/>
      <c r="Q116" s="197"/>
      <c r="R116" s="197"/>
      <c r="S116" s="197"/>
      <c r="T116" s="198"/>
      <c r="AT116" s="199" t="s">
        <v>137</v>
      </c>
      <c r="AU116" s="199" t="s">
        <v>81</v>
      </c>
      <c r="AV116" s="12" t="s">
        <v>133</v>
      </c>
      <c r="AW116" s="12" t="s">
        <v>36</v>
      </c>
      <c r="AX116" s="12" t="s">
        <v>23</v>
      </c>
      <c r="AY116" s="199" t="s">
        <v>126</v>
      </c>
    </row>
    <row r="117" spans="2:65" s="1" customFormat="1" ht="22.5" customHeight="1">
      <c r="B117" s="164"/>
      <c r="C117" s="165" t="s">
        <v>133</v>
      </c>
      <c r="D117" s="165" t="s">
        <v>128</v>
      </c>
      <c r="E117" s="166" t="s">
        <v>421</v>
      </c>
      <c r="F117" s="167" t="s">
        <v>422</v>
      </c>
      <c r="G117" s="168" t="s">
        <v>229</v>
      </c>
      <c r="H117" s="169">
        <v>0.24</v>
      </c>
      <c r="I117" s="170"/>
      <c r="J117" s="171">
        <f>ROUND(I117*H117,2)</f>
        <v>0</v>
      </c>
      <c r="K117" s="167" t="s">
        <v>201</v>
      </c>
      <c r="L117" s="34"/>
      <c r="M117" s="172" t="s">
        <v>22</v>
      </c>
      <c r="N117" s="173" t="s">
        <v>44</v>
      </c>
      <c r="O117" s="35"/>
      <c r="P117" s="174">
        <f>O117*H117</f>
        <v>0</v>
      </c>
      <c r="Q117" s="174">
        <v>1.03003</v>
      </c>
      <c r="R117" s="174">
        <f>Q117*H117</f>
        <v>0.2472072</v>
      </c>
      <c r="S117" s="174">
        <v>0</v>
      </c>
      <c r="T117" s="175">
        <f>S117*H117</f>
        <v>0</v>
      </c>
      <c r="AR117" s="17" t="s">
        <v>133</v>
      </c>
      <c r="AT117" s="17" t="s">
        <v>128</v>
      </c>
      <c r="AU117" s="17" t="s">
        <v>81</v>
      </c>
      <c r="AY117" s="17" t="s">
        <v>126</v>
      </c>
      <c r="BE117" s="176">
        <f>IF(N117="základní",J117,0)</f>
        <v>0</v>
      </c>
      <c r="BF117" s="176">
        <f>IF(N117="snížená",J117,0)</f>
        <v>0</v>
      </c>
      <c r="BG117" s="176">
        <f>IF(N117="zákl. přenesená",J117,0)</f>
        <v>0</v>
      </c>
      <c r="BH117" s="176">
        <f>IF(N117="sníž. přenesená",J117,0)</f>
        <v>0</v>
      </c>
      <c r="BI117" s="176">
        <f>IF(N117="nulová",J117,0)</f>
        <v>0</v>
      </c>
      <c r="BJ117" s="17" t="s">
        <v>23</v>
      </c>
      <c r="BK117" s="176">
        <f>ROUND(I117*H117,2)</f>
        <v>0</v>
      </c>
      <c r="BL117" s="17" t="s">
        <v>133</v>
      </c>
      <c r="BM117" s="17" t="s">
        <v>423</v>
      </c>
    </row>
    <row r="118" spans="2:47" s="1" customFormat="1" ht="54" customHeight="1">
      <c r="B118" s="34"/>
      <c r="D118" s="177" t="s">
        <v>135</v>
      </c>
      <c r="F118" s="178" t="s">
        <v>424</v>
      </c>
      <c r="I118" s="138"/>
      <c r="L118" s="34"/>
      <c r="M118" s="63"/>
      <c r="N118" s="35"/>
      <c r="O118" s="35"/>
      <c r="P118" s="35"/>
      <c r="Q118" s="35"/>
      <c r="R118" s="35"/>
      <c r="S118" s="35"/>
      <c r="T118" s="64"/>
      <c r="AT118" s="17" t="s">
        <v>135</v>
      </c>
      <c r="AU118" s="17" t="s">
        <v>81</v>
      </c>
    </row>
    <row r="119" spans="2:47" s="1" customFormat="1" ht="90" customHeight="1">
      <c r="B119" s="34"/>
      <c r="D119" s="177" t="s">
        <v>394</v>
      </c>
      <c r="F119" s="210" t="s">
        <v>425</v>
      </c>
      <c r="I119" s="138"/>
      <c r="L119" s="34"/>
      <c r="M119" s="63"/>
      <c r="N119" s="35"/>
      <c r="O119" s="35"/>
      <c r="P119" s="35"/>
      <c r="Q119" s="35"/>
      <c r="R119" s="35"/>
      <c r="S119" s="35"/>
      <c r="T119" s="64"/>
      <c r="AT119" s="17" t="s">
        <v>394</v>
      </c>
      <c r="AU119" s="17" t="s">
        <v>81</v>
      </c>
    </row>
    <row r="120" spans="2:47" s="1" customFormat="1" ht="30" customHeight="1">
      <c r="B120" s="34"/>
      <c r="D120" s="177" t="s">
        <v>232</v>
      </c>
      <c r="F120" s="210" t="s">
        <v>426</v>
      </c>
      <c r="I120" s="138"/>
      <c r="L120" s="34"/>
      <c r="M120" s="63"/>
      <c r="N120" s="35"/>
      <c r="O120" s="35"/>
      <c r="P120" s="35"/>
      <c r="Q120" s="35"/>
      <c r="R120" s="35"/>
      <c r="S120" s="35"/>
      <c r="T120" s="64"/>
      <c r="AT120" s="17" t="s">
        <v>232</v>
      </c>
      <c r="AU120" s="17" t="s">
        <v>81</v>
      </c>
    </row>
    <row r="121" spans="2:51" s="11" customFormat="1" ht="22.5" customHeight="1">
      <c r="B121" s="179"/>
      <c r="D121" s="180" t="s">
        <v>137</v>
      </c>
      <c r="E121" s="181" t="s">
        <v>22</v>
      </c>
      <c r="F121" s="182" t="s">
        <v>427</v>
      </c>
      <c r="H121" s="183">
        <v>0.24</v>
      </c>
      <c r="I121" s="184"/>
      <c r="L121" s="179"/>
      <c r="M121" s="185"/>
      <c r="N121" s="186"/>
      <c r="O121" s="186"/>
      <c r="P121" s="186"/>
      <c r="Q121" s="186"/>
      <c r="R121" s="186"/>
      <c r="S121" s="186"/>
      <c r="T121" s="187"/>
      <c r="AT121" s="188" t="s">
        <v>137</v>
      </c>
      <c r="AU121" s="188" t="s">
        <v>81</v>
      </c>
      <c r="AV121" s="11" t="s">
        <v>81</v>
      </c>
      <c r="AW121" s="11" t="s">
        <v>36</v>
      </c>
      <c r="AX121" s="11" t="s">
        <v>23</v>
      </c>
      <c r="AY121" s="188" t="s">
        <v>126</v>
      </c>
    </row>
    <row r="122" spans="2:65" s="1" customFormat="1" ht="22.5" customHeight="1">
      <c r="B122" s="164"/>
      <c r="C122" s="165" t="s">
        <v>160</v>
      </c>
      <c r="D122" s="165" t="s">
        <v>128</v>
      </c>
      <c r="E122" s="166" t="s">
        <v>428</v>
      </c>
      <c r="F122" s="167" t="s">
        <v>429</v>
      </c>
      <c r="G122" s="168" t="s">
        <v>131</v>
      </c>
      <c r="H122" s="169">
        <v>15.8</v>
      </c>
      <c r="I122" s="170"/>
      <c r="J122" s="171">
        <f>ROUND(I122*H122,2)</f>
        <v>0</v>
      </c>
      <c r="K122" s="167" t="s">
        <v>201</v>
      </c>
      <c r="L122" s="34"/>
      <c r="M122" s="172" t="s">
        <v>22</v>
      </c>
      <c r="N122" s="173" t="s">
        <v>44</v>
      </c>
      <c r="O122" s="35"/>
      <c r="P122" s="174">
        <f>O122*H122</f>
        <v>0</v>
      </c>
      <c r="Q122" s="174">
        <v>0</v>
      </c>
      <c r="R122" s="174">
        <f>Q122*H122</f>
        <v>0</v>
      </c>
      <c r="S122" s="174">
        <v>0</v>
      </c>
      <c r="T122" s="175">
        <f>S122*H122</f>
        <v>0</v>
      </c>
      <c r="AR122" s="17" t="s">
        <v>133</v>
      </c>
      <c r="AT122" s="17" t="s">
        <v>128</v>
      </c>
      <c r="AU122" s="17" t="s">
        <v>81</v>
      </c>
      <c r="AY122" s="17" t="s">
        <v>126</v>
      </c>
      <c r="BE122" s="176">
        <f>IF(N122="základní",J122,0)</f>
        <v>0</v>
      </c>
      <c r="BF122" s="176">
        <f>IF(N122="snížená",J122,0)</f>
        <v>0</v>
      </c>
      <c r="BG122" s="176">
        <f>IF(N122="zákl. přenesená",J122,0)</f>
        <v>0</v>
      </c>
      <c r="BH122" s="176">
        <f>IF(N122="sníž. přenesená",J122,0)</f>
        <v>0</v>
      </c>
      <c r="BI122" s="176">
        <f>IF(N122="nulová",J122,0)</f>
        <v>0</v>
      </c>
      <c r="BJ122" s="17" t="s">
        <v>23</v>
      </c>
      <c r="BK122" s="176">
        <f>ROUND(I122*H122,2)</f>
        <v>0</v>
      </c>
      <c r="BL122" s="17" t="s">
        <v>133</v>
      </c>
      <c r="BM122" s="17" t="s">
        <v>430</v>
      </c>
    </row>
    <row r="123" spans="2:47" s="1" customFormat="1" ht="42" customHeight="1">
      <c r="B123" s="34"/>
      <c r="D123" s="177" t="s">
        <v>135</v>
      </c>
      <c r="F123" s="178" t="s">
        <v>431</v>
      </c>
      <c r="I123" s="138"/>
      <c r="L123" s="34"/>
      <c r="M123" s="63"/>
      <c r="N123" s="35"/>
      <c r="O123" s="35"/>
      <c r="P123" s="35"/>
      <c r="Q123" s="35"/>
      <c r="R123" s="35"/>
      <c r="S123" s="35"/>
      <c r="T123" s="64"/>
      <c r="AT123" s="17" t="s">
        <v>135</v>
      </c>
      <c r="AU123" s="17" t="s">
        <v>81</v>
      </c>
    </row>
    <row r="124" spans="2:47" s="1" customFormat="1" ht="174" customHeight="1">
      <c r="B124" s="34"/>
      <c r="D124" s="177" t="s">
        <v>394</v>
      </c>
      <c r="F124" s="210" t="s">
        <v>401</v>
      </c>
      <c r="I124" s="138"/>
      <c r="L124" s="34"/>
      <c r="M124" s="63"/>
      <c r="N124" s="35"/>
      <c r="O124" s="35"/>
      <c r="P124" s="35"/>
      <c r="Q124" s="35"/>
      <c r="R124" s="35"/>
      <c r="S124" s="35"/>
      <c r="T124" s="64"/>
      <c r="AT124" s="17" t="s">
        <v>394</v>
      </c>
      <c r="AU124" s="17" t="s">
        <v>81</v>
      </c>
    </row>
    <row r="125" spans="2:63" s="10" customFormat="1" ht="29.25" customHeight="1">
      <c r="B125" s="150"/>
      <c r="D125" s="161" t="s">
        <v>72</v>
      </c>
      <c r="E125" s="162" t="s">
        <v>133</v>
      </c>
      <c r="F125" s="162" t="s">
        <v>432</v>
      </c>
      <c r="I125" s="153"/>
      <c r="J125" s="163">
        <f>BK125</f>
        <v>0</v>
      </c>
      <c r="L125" s="150"/>
      <c r="M125" s="155"/>
      <c r="N125" s="156"/>
      <c r="O125" s="156"/>
      <c r="P125" s="157">
        <f>SUM(P126:P167)</f>
        <v>0</v>
      </c>
      <c r="Q125" s="156"/>
      <c r="R125" s="157">
        <f>SUM(R126:R167)</f>
        <v>81.86408446</v>
      </c>
      <c r="S125" s="156"/>
      <c r="T125" s="158">
        <f>SUM(T126:T167)</f>
        <v>0</v>
      </c>
      <c r="AR125" s="151" t="s">
        <v>23</v>
      </c>
      <c r="AT125" s="159" t="s">
        <v>72</v>
      </c>
      <c r="AU125" s="159" t="s">
        <v>23</v>
      </c>
      <c r="AY125" s="151" t="s">
        <v>126</v>
      </c>
      <c r="BK125" s="160">
        <f>SUM(BK126:BK167)</f>
        <v>0</v>
      </c>
    </row>
    <row r="126" spans="2:65" s="1" customFormat="1" ht="22.5" customHeight="1">
      <c r="B126" s="164"/>
      <c r="C126" s="165" t="s">
        <v>167</v>
      </c>
      <c r="D126" s="165" t="s">
        <v>128</v>
      </c>
      <c r="E126" s="166" t="s">
        <v>433</v>
      </c>
      <c r="F126" s="167" t="s">
        <v>434</v>
      </c>
      <c r="G126" s="168" t="s">
        <v>131</v>
      </c>
      <c r="H126" s="169">
        <v>23</v>
      </c>
      <c r="I126" s="170"/>
      <c r="J126" s="171">
        <f>ROUND(I126*H126,2)</f>
        <v>0</v>
      </c>
      <c r="K126" s="167" t="s">
        <v>201</v>
      </c>
      <c r="L126" s="34"/>
      <c r="M126" s="172" t="s">
        <v>22</v>
      </c>
      <c r="N126" s="173" t="s">
        <v>44</v>
      </c>
      <c r="O126" s="35"/>
      <c r="P126" s="174">
        <f>O126*H126</f>
        <v>0</v>
      </c>
      <c r="Q126" s="174">
        <v>0.00874</v>
      </c>
      <c r="R126" s="174">
        <f>Q126*H126</f>
        <v>0.20101999999999998</v>
      </c>
      <c r="S126" s="174">
        <v>0</v>
      </c>
      <c r="T126" s="175">
        <f>S126*H126</f>
        <v>0</v>
      </c>
      <c r="AR126" s="17" t="s">
        <v>133</v>
      </c>
      <c r="AT126" s="17" t="s">
        <v>128</v>
      </c>
      <c r="AU126" s="17" t="s">
        <v>81</v>
      </c>
      <c r="AY126" s="17" t="s">
        <v>126</v>
      </c>
      <c r="BE126" s="176">
        <f>IF(N126="základní",J126,0)</f>
        <v>0</v>
      </c>
      <c r="BF126" s="176">
        <f>IF(N126="snížená",J126,0)</f>
        <v>0</v>
      </c>
      <c r="BG126" s="176">
        <f>IF(N126="zákl. přenesená",J126,0)</f>
        <v>0</v>
      </c>
      <c r="BH126" s="176">
        <f>IF(N126="sníž. přenesená",J126,0)</f>
        <v>0</v>
      </c>
      <c r="BI126" s="176">
        <f>IF(N126="nulová",J126,0)</f>
        <v>0</v>
      </c>
      <c r="BJ126" s="17" t="s">
        <v>23</v>
      </c>
      <c r="BK126" s="176">
        <f>ROUND(I126*H126,2)</f>
        <v>0</v>
      </c>
      <c r="BL126" s="17" t="s">
        <v>133</v>
      </c>
      <c r="BM126" s="17" t="s">
        <v>435</v>
      </c>
    </row>
    <row r="127" spans="2:47" s="1" customFormat="1" ht="22.5" customHeight="1">
      <c r="B127" s="34"/>
      <c r="D127" s="177" t="s">
        <v>135</v>
      </c>
      <c r="F127" s="178" t="s">
        <v>436</v>
      </c>
      <c r="I127" s="138"/>
      <c r="L127" s="34"/>
      <c r="M127" s="63"/>
      <c r="N127" s="35"/>
      <c r="O127" s="35"/>
      <c r="P127" s="35"/>
      <c r="Q127" s="35"/>
      <c r="R127" s="35"/>
      <c r="S127" s="35"/>
      <c r="T127" s="64"/>
      <c r="AT127" s="17" t="s">
        <v>135</v>
      </c>
      <c r="AU127" s="17" t="s">
        <v>81</v>
      </c>
    </row>
    <row r="128" spans="2:51" s="11" customFormat="1" ht="22.5" customHeight="1">
      <c r="B128" s="179"/>
      <c r="D128" s="177" t="s">
        <v>137</v>
      </c>
      <c r="E128" s="188" t="s">
        <v>22</v>
      </c>
      <c r="F128" s="189" t="s">
        <v>437</v>
      </c>
      <c r="H128" s="190">
        <v>6</v>
      </c>
      <c r="I128" s="184"/>
      <c r="L128" s="179"/>
      <c r="M128" s="185"/>
      <c r="N128" s="186"/>
      <c r="O128" s="186"/>
      <c r="P128" s="186"/>
      <c r="Q128" s="186"/>
      <c r="R128" s="186"/>
      <c r="S128" s="186"/>
      <c r="T128" s="187"/>
      <c r="AT128" s="188" t="s">
        <v>137</v>
      </c>
      <c r="AU128" s="188" t="s">
        <v>81</v>
      </c>
      <c r="AV128" s="11" t="s">
        <v>81</v>
      </c>
      <c r="AW128" s="11" t="s">
        <v>36</v>
      </c>
      <c r="AX128" s="11" t="s">
        <v>73</v>
      </c>
      <c r="AY128" s="188" t="s">
        <v>126</v>
      </c>
    </row>
    <row r="129" spans="2:51" s="11" customFormat="1" ht="22.5" customHeight="1">
      <c r="B129" s="179"/>
      <c r="D129" s="177" t="s">
        <v>137</v>
      </c>
      <c r="E129" s="188" t="s">
        <v>22</v>
      </c>
      <c r="F129" s="189" t="s">
        <v>438</v>
      </c>
      <c r="H129" s="190">
        <v>7.56</v>
      </c>
      <c r="I129" s="184"/>
      <c r="L129" s="179"/>
      <c r="M129" s="185"/>
      <c r="N129" s="186"/>
      <c r="O129" s="186"/>
      <c r="P129" s="186"/>
      <c r="Q129" s="186"/>
      <c r="R129" s="186"/>
      <c r="S129" s="186"/>
      <c r="T129" s="187"/>
      <c r="AT129" s="188" t="s">
        <v>137</v>
      </c>
      <c r="AU129" s="188" t="s">
        <v>81</v>
      </c>
      <c r="AV129" s="11" t="s">
        <v>81</v>
      </c>
      <c r="AW129" s="11" t="s">
        <v>36</v>
      </c>
      <c r="AX129" s="11" t="s">
        <v>73</v>
      </c>
      <c r="AY129" s="188" t="s">
        <v>126</v>
      </c>
    </row>
    <row r="130" spans="2:51" s="11" customFormat="1" ht="22.5" customHeight="1">
      <c r="B130" s="179"/>
      <c r="D130" s="177" t="s">
        <v>137</v>
      </c>
      <c r="E130" s="188" t="s">
        <v>22</v>
      </c>
      <c r="F130" s="189" t="s">
        <v>439</v>
      </c>
      <c r="H130" s="190">
        <v>5.44</v>
      </c>
      <c r="I130" s="184"/>
      <c r="L130" s="179"/>
      <c r="M130" s="185"/>
      <c r="N130" s="186"/>
      <c r="O130" s="186"/>
      <c r="P130" s="186"/>
      <c r="Q130" s="186"/>
      <c r="R130" s="186"/>
      <c r="S130" s="186"/>
      <c r="T130" s="187"/>
      <c r="AT130" s="188" t="s">
        <v>137</v>
      </c>
      <c r="AU130" s="188" t="s">
        <v>81</v>
      </c>
      <c r="AV130" s="11" t="s">
        <v>81</v>
      </c>
      <c r="AW130" s="11" t="s">
        <v>36</v>
      </c>
      <c r="AX130" s="11" t="s">
        <v>73</v>
      </c>
      <c r="AY130" s="188" t="s">
        <v>126</v>
      </c>
    </row>
    <row r="131" spans="2:51" s="11" customFormat="1" ht="22.5" customHeight="1">
      <c r="B131" s="179"/>
      <c r="D131" s="177" t="s">
        <v>137</v>
      </c>
      <c r="E131" s="188" t="s">
        <v>22</v>
      </c>
      <c r="F131" s="189" t="s">
        <v>440</v>
      </c>
      <c r="H131" s="190">
        <v>4</v>
      </c>
      <c r="I131" s="184"/>
      <c r="L131" s="179"/>
      <c r="M131" s="185"/>
      <c r="N131" s="186"/>
      <c r="O131" s="186"/>
      <c r="P131" s="186"/>
      <c r="Q131" s="186"/>
      <c r="R131" s="186"/>
      <c r="S131" s="186"/>
      <c r="T131" s="187"/>
      <c r="AT131" s="188" t="s">
        <v>137</v>
      </c>
      <c r="AU131" s="188" t="s">
        <v>81</v>
      </c>
      <c r="AV131" s="11" t="s">
        <v>81</v>
      </c>
      <c r="AW131" s="11" t="s">
        <v>36</v>
      </c>
      <c r="AX131" s="11" t="s">
        <v>73</v>
      </c>
      <c r="AY131" s="188" t="s">
        <v>126</v>
      </c>
    </row>
    <row r="132" spans="2:51" s="12" customFormat="1" ht="22.5" customHeight="1">
      <c r="B132" s="191"/>
      <c r="D132" s="180" t="s">
        <v>137</v>
      </c>
      <c r="E132" s="192" t="s">
        <v>22</v>
      </c>
      <c r="F132" s="193" t="s">
        <v>146</v>
      </c>
      <c r="H132" s="194">
        <v>23</v>
      </c>
      <c r="I132" s="195"/>
      <c r="L132" s="191"/>
      <c r="M132" s="196"/>
      <c r="N132" s="197"/>
      <c r="O132" s="197"/>
      <c r="P132" s="197"/>
      <c r="Q132" s="197"/>
      <c r="R132" s="197"/>
      <c r="S132" s="197"/>
      <c r="T132" s="198"/>
      <c r="AT132" s="199" t="s">
        <v>137</v>
      </c>
      <c r="AU132" s="199" t="s">
        <v>81</v>
      </c>
      <c r="AV132" s="12" t="s">
        <v>133</v>
      </c>
      <c r="AW132" s="12" t="s">
        <v>36</v>
      </c>
      <c r="AX132" s="12" t="s">
        <v>23</v>
      </c>
      <c r="AY132" s="199" t="s">
        <v>126</v>
      </c>
    </row>
    <row r="133" spans="2:65" s="1" customFormat="1" ht="22.5" customHeight="1">
      <c r="B133" s="164"/>
      <c r="C133" s="165" t="s">
        <v>173</v>
      </c>
      <c r="D133" s="165" t="s">
        <v>128</v>
      </c>
      <c r="E133" s="166" t="s">
        <v>441</v>
      </c>
      <c r="F133" s="167" t="s">
        <v>442</v>
      </c>
      <c r="G133" s="168" t="s">
        <v>131</v>
      </c>
      <c r="H133" s="169">
        <v>14.06</v>
      </c>
      <c r="I133" s="170"/>
      <c r="J133" s="171">
        <f>ROUND(I133*H133,2)</f>
        <v>0</v>
      </c>
      <c r="K133" s="167" t="s">
        <v>201</v>
      </c>
      <c r="L133" s="34"/>
      <c r="M133" s="172" t="s">
        <v>22</v>
      </c>
      <c r="N133" s="173" t="s">
        <v>44</v>
      </c>
      <c r="O133" s="35"/>
      <c r="P133" s="174">
        <f>O133*H133</f>
        <v>0</v>
      </c>
      <c r="Q133" s="174">
        <v>0.00658</v>
      </c>
      <c r="R133" s="174">
        <f>Q133*H133</f>
        <v>0.09251480000000001</v>
      </c>
      <c r="S133" s="174">
        <v>0</v>
      </c>
      <c r="T133" s="175">
        <f>S133*H133</f>
        <v>0</v>
      </c>
      <c r="AR133" s="17" t="s">
        <v>133</v>
      </c>
      <c r="AT133" s="17" t="s">
        <v>128</v>
      </c>
      <c r="AU133" s="17" t="s">
        <v>81</v>
      </c>
      <c r="AY133" s="17" t="s">
        <v>126</v>
      </c>
      <c r="BE133" s="176">
        <f>IF(N133="základní",J133,0)</f>
        <v>0</v>
      </c>
      <c r="BF133" s="176">
        <f>IF(N133="snížená",J133,0)</f>
        <v>0</v>
      </c>
      <c r="BG133" s="176">
        <f>IF(N133="zákl. přenesená",J133,0)</f>
        <v>0</v>
      </c>
      <c r="BH133" s="176">
        <f>IF(N133="sníž. přenesená",J133,0)</f>
        <v>0</v>
      </c>
      <c r="BI133" s="176">
        <f>IF(N133="nulová",J133,0)</f>
        <v>0</v>
      </c>
      <c r="BJ133" s="17" t="s">
        <v>23</v>
      </c>
      <c r="BK133" s="176">
        <f>ROUND(I133*H133,2)</f>
        <v>0</v>
      </c>
      <c r="BL133" s="17" t="s">
        <v>133</v>
      </c>
      <c r="BM133" s="17" t="s">
        <v>443</v>
      </c>
    </row>
    <row r="134" spans="2:47" s="1" customFormat="1" ht="22.5" customHeight="1">
      <c r="B134" s="34"/>
      <c r="D134" s="177" t="s">
        <v>135</v>
      </c>
      <c r="F134" s="178" t="s">
        <v>444</v>
      </c>
      <c r="I134" s="138"/>
      <c r="L134" s="34"/>
      <c r="M134" s="63"/>
      <c r="N134" s="35"/>
      <c r="O134" s="35"/>
      <c r="P134" s="35"/>
      <c r="Q134" s="35"/>
      <c r="R134" s="35"/>
      <c r="S134" s="35"/>
      <c r="T134" s="64"/>
      <c r="AT134" s="17" t="s">
        <v>135</v>
      </c>
      <c r="AU134" s="17" t="s">
        <v>81</v>
      </c>
    </row>
    <row r="135" spans="2:47" s="1" customFormat="1" ht="30" customHeight="1">
      <c r="B135" s="34"/>
      <c r="D135" s="177" t="s">
        <v>394</v>
      </c>
      <c r="F135" s="210" t="s">
        <v>445</v>
      </c>
      <c r="I135" s="138"/>
      <c r="L135" s="34"/>
      <c r="M135" s="63"/>
      <c r="N135" s="35"/>
      <c r="O135" s="35"/>
      <c r="P135" s="35"/>
      <c r="Q135" s="35"/>
      <c r="R135" s="35"/>
      <c r="S135" s="35"/>
      <c r="T135" s="64"/>
      <c r="AT135" s="17" t="s">
        <v>394</v>
      </c>
      <c r="AU135" s="17" t="s">
        <v>81</v>
      </c>
    </row>
    <row r="136" spans="2:51" s="11" customFormat="1" ht="22.5" customHeight="1">
      <c r="B136" s="179"/>
      <c r="D136" s="177" t="s">
        <v>137</v>
      </c>
      <c r="E136" s="188" t="s">
        <v>22</v>
      </c>
      <c r="F136" s="189" t="s">
        <v>446</v>
      </c>
      <c r="H136" s="190">
        <v>2.5</v>
      </c>
      <c r="I136" s="184"/>
      <c r="L136" s="179"/>
      <c r="M136" s="185"/>
      <c r="N136" s="186"/>
      <c r="O136" s="186"/>
      <c r="P136" s="186"/>
      <c r="Q136" s="186"/>
      <c r="R136" s="186"/>
      <c r="S136" s="186"/>
      <c r="T136" s="187"/>
      <c r="AT136" s="188" t="s">
        <v>137</v>
      </c>
      <c r="AU136" s="188" t="s">
        <v>81</v>
      </c>
      <c r="AV136" s="11" t="s">
        <v>81</v>
      </c>
      <c r="AW136" s="11" t="s">
        <v>36</v>
      </c>
      <c r="AX136" s="11" t="s">
        <v>73</v>
      </c>
      <c r="AY136" s="188" t="s">
        <v>126</v>
      </c>
    </row>
    <row r="137" spans="2:51" s="11" customFormat="1" ht="22.5" customHeight="1">
      <c r="B137" s="179"/>
      <c r="D137" s="177" t="s">
        <v>137</v>
      </c>
      <c r="E137" s="188" t="s">
        <v>22</v>
      </c>
      <c r="F137" s="189" t="s">
        <v>447</v>
      </c>
      <c r="H137" s="190">
        <v>6.412</v>
      </c>
      <c r="I137" s="184"/>
      <c r="L137" s="179"/>
      <c r="M137" s="185"/>
      <c r="N137" s="186"/>
      <c r="O137" s="186"/>
      <c r="P137" s="186"/>
      <c r="Q137" s="186"/>
      <c r="R137" s="186"/>
      <c r="S137" s="186"/>
      <c r="T137" s="187"/>
      <c r="AT137" s="188" t="s">
        <v>137</v>
      </c>
      <c r="AU137" s="188" t="s">
        <v>81</v>
      </c>
      <c r="AV137" s="11" t="s">
        <v>81</v>
      </c>
      <c r="AW137" s="11" t="s">
        <v>36</v>
      </c>
      <c r="AX137" s="11" t="s">
        <v>73</v>
      </c>
      <c r="AY137" s="188" t="s">
        <v>126</v>
      </c>
    </row>
    <row r="138" spans="2:51" s="11" customFormat="1" ht="22.5" customHeight="1">
      <c r="B138" s="179"/>
      <c r="D138" s="177" t="s">
        <v>137</v>
      </c>
      <c r="E138" s="188" t="s">
        <v>22</v>
      </c>
      <c r="F138" s="189" t="s">
        <v>448</v>
      </c>
      <c r="H138" s="190">
        <v>2.04</v>
      </c>
      <c r="I138" s="184"/>
      <c r="L138" s="179"/>
      <c r="M138" s="185"/>
      <c r="N138" s="186"/>
      <c r="O138" s="186"/>
      <c r="P138" s="186"/>
      <c r="Q138" s="186"/>
      <c r="R138" s="186"/>
      <c r="S138" s="186"/>
      <c r="T138" s="187"/>
      <c r="AT138" s="188" t="s">
        <v>137</v>
      </c>
      <c r="AU138" s="188" t="s">
        <v>81</v>
      </c>
      <c r="AV138" s="11" t="s">
        <v>81</v>
      </c>
      <c r="AW138" s="11" t="s">
        <v>36</v>
      </c>
      <c r="AX138" s="11" t="s">
        <v>73</v>
      </c>
      <c r="AY138" s="188" t="s">
        <v>126</v>
      </c>
    </row>
    <row r="139" spans="2:51" s="11" customFormat="1" ht="22.5" customHeight="1">
      <c r="B139" s="179"/>
      <c r="D139" s="177" t="s">
        <v>137</v>
      </c>
      <c r="E139" s="188" t="s">
        <v>22</v>
      </c>
      <c r="F139" s="189" t="s">
        <v>449</v>
      </c>
      <c r="H139" s="190">
        <v>3.108</v>
      </c>
      <c r="I139" s="184"/>
      <c r="L139" s="179"/>
      <c r="M139" s="185"/>
      <c r="N139" s="186"/>
      <c r="O139" s="186"/>
      <c r="P139" s="186"/>
      <c r="Q139" s="186"/>
      <c r="R139" s="186"/>
      <c r="S139" s="186"/>
      <c r="T139" s="187"/>
      <c r="AT139" s="188" t="s">
        <v>137</v>
      </c>
      <c r="AU139" s="188" t="s">
        <v>81</v>
      </c>
      <c r="AV139" s="11" t="s">
        <v>81</v>
      </c>
      <c r="AW139" s="11" t="s">
        <v>36</v>
      </c>
      <c r="AX139" s="11" t="s">
        <v>73</v>
      </c>
      <c r="AY139" s="188" t="s">
        <v>126</v>
      </c>
    </row>
    <row r="140" spans="2:51" s="12" customFormat="1" ht="22.5" customHeight="1">
      <c r="B140" s="191"/>
      <c r="D140" s="180" t="s">
        <v>137</v>
      </c>
      <c r="E140" s="192" t="s">
        <v>22</v>
      </c>
      <c r="F140" s="193" t="s">
        <v>146</v>
      </c>
      <c r="H140" s="194">
        <v>14.06</v>
      </c>
      <c r="I140" s="195"/>
      <c r="L140" s="191"/>
      <c r="M140" s="196"/>
      <c r="N140" s="197"/>
      <c r="O140" s="197"/>
      <c r="P140" s="197"/>
      <c r="Q140" s="197"/>
      <c r="R140" s="197"/>
      <c r="S140" s="197"/>
      <c r="T140" s="198"/>
      <c r="AT140" s="199" t="s">
        <v>137</v>
      </c>
      <c r="AU140" s="199" t="s">
        <v>81</v>
      </c>
      <c r="AV140" s="12" t="s">
        <v>133</v>
      </c>
      <c r="AW140" s="12" t="s">
        <v>36</v>
      </c>
      <c r="AX140" s="12" t="s">
        <v>23</v>
      </c>
      <c r="AY140" s="199" t="s">
        <v>126</v>
      </c>
    </row>
    <row r="141" spans="2:65" s="1" customFormat="1" ht="22.5" customHeight="1">
      <c r="B141" s="164"/>
      <c r="C141" s="165" t="s">
        <v>178</v>
      </c>
      <c r="D141" s="165" t="s">
        <v>128</v>
      </c>
      <c r="E141" s="166" t="s">
        <v>450</v>
      </c>
      <c r="F141" s="167" t="s">
        <v>451</v>
      </c>
      <c r="G141" s="168" t="s">
        <v>163</v>
      </c>
      <c r="H141" s="169">
        <v>26.828</v>
      </c>
      <c r="I141" s="170"/>
      <c r="J141" s="171">
        <f>ROUND(I141*H141,2)</f>
        <v>0</v>
      </c>
      <c r="K141" s="167" t="s">
        <v>201</v>
      </c>
      <c r="L141" s="34"/>
      <c r="M141" s="172" t="s">
        <v>22</v>
      </c>
      <c r="N141" s="173" t="s">
        <v>44</v>
      </c>
      <c r="O141" s="35"/>
      <c r="P141" s="174">
        <f>O141*H141</f>
        <v>0</v>
      </c>
      <c r="Q141" s="174">
        <v>2.45337</v>
      </c>
      <c r="R141" s="174">
        <f>Q141*H141</f>
        <v>65.81901036</v>
      </c>
      <c r="S141" s="174">
        <v>0</v>
      </c>
      <c r="T141" s="175">
        <f>S141*H141</f>
        <v>0</v>
      </c>
      <c r="AR141" s="17" t="s">
        <v>133</v>
      </c>
      <c r="AT141" s="17" t="s">
        <v>128</v>
      </c>
      <c r="AU141" s="17" t="s">
        <v>81</v>
      </c>
      <c r="AY141" s="17" t="s">
        <v>126</v>
      </c>
      <c r="BE141" s="176">
        <f>IF(N141="základní",J141,0)</f>
        <v>0</v>
      </c>
      <c r="BF141" s="176">
        <f>IF(N141="snížená",J141,0)</f>
        <v>0</v>
      </c>
      <c r="BG141" s="176">
        <f>IF(N141="zákl. přenesená",J141,0)</f>
        <v>0</v>
      </c>
      <c r="BH141" s="176">
        <f>IF(N141="sníž. přenesená",J141,0)</f>
        <v>0</v>
      </c>
      <c r="BI141" s="176">
        <f>IF(N141="nulová",J141,0)</f>
        <v>0</v>
      </c>
      <c r="BJ141" s="17" t="s">
        <v>23</v>
      </c>
      <c r="BK141" s="176">
        <f>ROUND(I141*H141,2)</f>
        <v>0</v>
      </c>
      <c r="BL141" s="17" t="s">
        <v>133</v>
      </c>
      <c r="BM141" s="17" t="s">
        <v>452</v>
      </c>
    </row>
    <row r="142" spans="2:47" s="1" customFormat="1" ht="30" customHeight="1">
      <c r="B142" s="34"/>
      <c r="D142" s="177" t="s">
        <v>135</v>
      </c>
      <c r="F142" s="178" t="s">
        <v>453</v>
      </c>
      <c r="I142" s="138"/>
      <c r="L142" s="34"/>
      <c r="M142" s="63"/>
      <c r="N142" s="35"/>
      <c r="O142" s="35"/>
      <c r="P142" s="35"/>
      <c r="Q142" s="35"/>
      <c r="R142" s="35"/>
      <c r="S142" s="35"/>
      <c r="T142" s="64"/>
      <c r="AT142" s="17" t="s">
        <v>135</v>
      </c>
      <c r="AU142" s="17" t="s">
        <v>81</v>
      </c>
    </row>
    <row r="143" spans="2:51" s="11" customFormat="1" ht="22.5" customHeight="1">
      <c r="B143" s="179"/>
      <c r="D143" s="177" t="s">
        <v>137</v>
      </c>
      <c r="E143" s="188" t="s">
        <v>22</v>
      </c>
      <c r="F143" s="189" t="s">
        <v>454</v>
      </c>
      <c r="H143" s="190">
        <v>16.59</v>
      </c>
      <c r="I143" s="184"/>
      <c r="L143" s="179"/>
      <c r="M143" s="185"/>
      <c r="N143" s="186"/>
      <c r="O143" s="186"/>
      <c r="P143" s="186"/>
      <c r="Q143" s="186"/>
      <c r="R143" s="186"/>
      <c r="S143" s="186"/>
      <c r="T143" s="187"/>
      <c r="AT143" s="188" t="s">
        <v>137</v>
      </c>
      <c r="AU143" s="188" t="s">
        <v>81</v>
      </c>
      <c r="AV143" s="11" t="s">
        <v>81</v>
      </c>
      <c r="AW143" s="11" t="s">
        <v>36</v>
      </c>
      <c r="AX143" s="11" t="s">
        <v>73</v>
      </c>
      <c r="AY143" s="188" t="s">
        <v>126</v>
      </c>
    </row>
    <row r="144" spans="2:51" s="11" customFormat="1" ht="22.5" customHeight="1">
      <c r="B144" s="179"/>
      <c r="D144" s="177" t="s">
        <v>137</v>
      </c>
      <c r="E144" s="188" t="s">
        <v>22</v>
      </c>
      <c r="F144" s="189" t="s">
        <v>455</v>
      </c>
      <c r="H144" s="190">
        <v>10.238</v>
      </c>
      <c r="I144" s="184"/>
      <c r="L144" s="179"/>
      <c r="M144" s="185"/>
      <c r="N144" s="186"/>
      <c r="O144" s="186"/>
      <c r="P144" s="186"/>
      <c r="Q144" s="186"/>
      <c r="R144" s="186"/>
      <c r="S144" s="186"/>
      <c r="T144" s="187"/>
      <c r="AT144" s="188" t="s">
        <v>137</v>
      </c>
      <c r="AU144" s="188" t="s">
        <v>81</v>
      </c>
      <c r="AV144" s="11" t="s">
        <v>81</v>
      </c>
      <c r="AW144" s="11" t="s">
        <v>36</v>
      </c>
      <c r="AX144" s="11" t="s">
        <v>73</v>
      </c>
      <c r="AY144" s="188" t="s">
        <v>126</v>
      </c>
    </row>
    <row r="145" spans="2:51" s="12" customFormat="1" ht="22.5" customHeight="1">
      <c r="B145" s="191"/>
      <c r="D145" s="180" t="s">
        <v>137</v>
      </c>
      <c r="E145" s="192" t="s">
        <v>22</v>
      </c>
      <c r="F145" s="193" t="s">
        <v>146</v>
      </c>
      <c r="H145" s="194">
        <v>26.828</v>
      </c>
      <c r="I145" s="195"/>
      <c r="L145" s="191"/>
      <c r="M145" s="196"/>
      <c r="N145" s="197"/>
      <c r="O145" s="197"/>
      <c r="P145" s="197"/>
      <c r="Q145" s="197"/>
      <c r="R145" s="197"/>
      <c r="S145" s="197"/>
      <c r="T145" s="198"/>
      <c r="AT145" s="199" t="s">
        <v>137</v>
      </c>
      <c r="AU145" s="199" t="s">
        <v>81</v>
      </c>
      <c r="AV145" s="12" t="s">
        <v>133</v>
      </c>
      <c r="AW145" s="12" t="s">
        <v>36</v>
      </c>
      <c r="AX145" s="12" t="s">
        <v>23</v>
      </c>
      <c r="AY145" s="199" t="s">
        <v>126</v>
      </c>
    </row>
    <row r="146" spans="2:65" s="1" customFormat="1" ht="22.5" customHeight="1">
      <c r="B146" s="164"/>
      <c r="C146" s="165" t="s">
        <v>194</v>
      </c>
      <c r="D146" s="165" t="s">
        <v>128</v>
      </c>
      <c r="E146" s="166" t="s">
        <v>456</v>
      </c>
      <c r="F146" s="167" t="s">
        <v>457</v>
      </c>
      <c r="G146" s="168" t="s">
        <v>229</v>
      </c>
      <c r="H146" s="169">
        <v>0.55</v>
      </c>
      <c r="I146" s="170"/>
      <c r="J146" s="171">
        <f>ROUND(I146*H146,2)</f>
        <v>0</v>
      </c>
      <c r="K146" s="167" t="s">
        <v>201</v>
      </c>
      <c r="L146" s="34"/>
      <c r="M146" s="172" t="s">
        <v>22</v>
      </c>
      <c r="N146" s="173" t="s">
        <v>44</v>
      </c>
      <c r="O146" s="35"/>
      <c r="P146" s="174">
        <f>O146*H146</f>
        <v>0</v>
      </c>
      <c r="Q146" s="174">
        <v>1.04887</v>
      </c>
      <c r="R146" s="174">
        <f>Q146*H146</f>
        <v>0.5768785000000001</v>
      </c>
      <c r="S146" s="174">
        <v>0</v>
      </c>
      <c r="T146" s="175">
        <f>S146*H146</f>
        <v>0</v>
      </c>
      <c r="AR146" s="17" t="s">
        <v>133</v>
      </c>
      <c r="AT146" s="17" t="s">
        <v>128</v>
      </c>
      <c r="AU146" s="17" t="s">
        <v>81</v>
      </c>
      <c r="AY146" s="17" t="s">
        <v>126</v>
      </c>
      <c r="BE146" s="176">
        <f>IF(N146="základní",J146,0)</f>
        <v>0</v>
      </c>
      <c r="BF146" s="176">
        <f>IF(N146="snížená",J146,0)</f>
        <v>0</v>
      </c>
      <c r="BG146" s="176">
        <f>IF(N146="zákl. přenesená",J146,0)</f>
        <v>0</v>
      </c>
      <c r="BH146" s="176">
        <f>IF(N146="sníž. přenesená",J146,0)</f>
        <v>0</v>
      </c>
      <c r="BI146" s="176">
        <f>IF(N146="nulová",J146,0)</f>
        <v>0</v>
      </c>
      <c r="BJ146" s="17" t="s">
        <v>23</v>
      </c>
      <c r="BK146" s="176">
        <f>ROUND(I146*H146,2)</f>
        <v>0</v>
      </c>
      <c r="BL146" s="17" t="s">
        <v>133</v>
      </c>
      <c r="BM146" s="17" t="s">
        <v>458</v>
      </c>
    </row>
    <row r="147" spans="2:47" s="1" customFormat="1" ht="30" customHeight="1">
      <c r="B147" s="34"/>
      <c r="D147" s="177" t="s">
        <v>135</v>
      </c>
      <c r="F147" s="178" t="s">
        <v>459</v>
      </c>
      <c r="I147" s="138"/>
      <c r="L147" s="34"/>
      <c r="M147" s="63"/>
      <c r="N147" s="35"/>
      <c r="O147" s="35"/>
      <c r="P147" s="35"/>
      <c r="Q147" s="35"/>
      <c r="R147" s="35"/>
      <c r="S147" s="35"/>
      <c r="T147" s="64"/>
      <c r="AT147" s="17" t="s">
        <v>135</v>
      </c>
      <c r="AU147" s="17" t="s">
        <v>81</v>
      </c>
    </row>
    <row r="148" spans="2:51" s="11" customFormat="1" ht="22.5" customHeight="1">
      <c r="B148" s="179"/>
      <c r="D148" s="180" t="s">
        <v>137</v>
      </c>
      <c r="E148" s="181" t="s">
        <v>22</v>
      </c>
      <c r="F148" s="182" t="s">
        <v>460</v>
      </c>
      <c r="H148" s="183">
        <v>0.55</v>
      </c>
      <c r="I148" s="184"/>
      <c r="L148" s="179"/>
      <c r="M148" s="185"/>
      <c r="N148" s="186"/>
      <c r="O148" s="186"/>
      <c r="P148" s="186"/>
      <c r="Q148" s="186"/>
      <c r="R148" s="186"/>
      <c r="S148" s="186"/>
      <c r="T148" s="187"/>
      <c r="AT148" s="188" t="s">
        <v>137</v>
      </c>
      <c r="AU148" s="188" t="s">
        <v>81</v>
      </c>
      <c r="AV148" s="11" t="s">
        <v>81</v>
      </c>
      <c r="AW148" s="11" t="s">
        <v>36</v>
      </c>
      <c r="AX148" s="11" t="s">
        <v>23</v>
      </c>
      <c r="AY148" s="188" t="s">
        <v>126</v>
      </c>
    </row>
    <row r="149" spans="2:65" s="1" customFormat="1" ht="22.5" customHeight="1">
      <c r="B149" s="164"/>
      <c r="C149" s="165" t="s">
        <v>28</v>
      </c>
      <c r="D149" s="165" t="s">
        <v>128</v>
      </c>
      <c r="E149" s="166" t="s">
        <v>461</v>
      </c>
      <c r="F149" s="167" t="s">
        <v>462</v>
      </c>
      <c r="G149" s="168" t="s">
        <v>131</v>
      </c>
      <c r="H149" s="169">
        <v>23</v>
      </c>
      <c r="I149" s="170"/>
      <c r="J149" s="171">
        <f>ROUND(I149*H149,2)</f>
        <v>0</v>
      </c>
      <c r="K149" s="167" t="s">
        <v>201</v>
      </c>
      <c r="L149" s="34"/>
      <c r="M149" s="172" t="s">
        <v>22</v>
      </c>
      <c r="N149" s="173" t="s">
        <v>44</v>
      </c>
      <c r="O149" s="35"/>
      <c r="P149" s="174">
        <f>O149*H149</f>
        <v>0</v>
      </c>
      <c r="Q149" s="174">
        <v>0</v>
      </c>
      <c r="R149" s="174">
        <f>Q149*H149</f>
        <v>0</v>
      </c>
      <c r="S149" s="174">
        <v>0</v>
      </c>
      <c r="T149" s="175">
        <f>S149*H149</f>
        <v>0</v>
      </c>
      <c r="AR149" s="17" t="s">
        <v>133</v>
      </c>
      <c r="AT149" s="17" t="s">
        <v>128</v>
      </c>
      <c r="AU149" s="17" t="s">
        <v>81</v>
      </c>
      <c r="AY149" s="17" t="s">
        <v>126</v>
      </c>
      <c r="BE149" s="176">
        <f>IF(N149="základní",J149,0)</f>
        <v>0</v>
      </c>
      <c r="BF149" s="176">
        <f>IF(N149="snížená",J149,0)</f>
        <v>0</v>
      </c>
      <c r="BG149" s="176">
        <f>IF(N149="zákl. přenesená",J149,0)</f>
        <v>0</v>
      </c>
      <c r="BH149" s="176">
        <f>IF(N149="sníž. přenesená",J149,0)</f>
        <v>0</v>
      </c>
      <c r="BI149" s="176">
        <f>IF(N149="nulová",J149,0)</f>
        <v>0</v>
      </c>
      <c r="BJ149" s="17" t="s">
        <v>23</v>
      </c>
      <c r="BK149" s="176">
        <f>ROUND(I149*H149,2)</f>
        <v>0</v>
      </c>
      <c r="BL149" s="17" t="s">
        <v>133</v>
      </c>
      <c r="BM149" s="17" t="s">
        <v>463</v>
      </c>
    </row>
    <row r="150" spans="2:47" s="1" customFormat="1" ht="22.5" customHeight="1">
      <c r="B150" s="34"/>
      <c r="D150" s="180" t="s">
        <v>135</v>
      </c>
      <c r="F150" s="211" t="s">
        <v>464</v>
      </c>
      <c r="I150" s="138"/>
      <c r="L150" s="34"/>
      <c r="M150" s="63"/>
      <c r="N150" s="35"/>
      <c r="O150" s="35"/>
      <c r="P150" s="35"/>
      <c r="Q150" s="35"/>
      <c r="R150" s="35"/>
      <c r="S150" s="35"/>
      <c r="T150" s="64"/>
      <c r="AT150" s="17" t="s">
        <v>135</v>
      </c>
      <c r="AU150" s="17" t="s">
        <v>81</v>
      </c>
    </row>
    <row r="151" spans="2:65" s="1" customFormat="1" ht="22.5" customHeight="1">
      <c r="B151" s="164"/>
      <c r="C151" s="165" t="s">
        <v>205</v>
      </c>
      <c r="D151" s="165" t="s">
        <v>128</v>
      </c>
      <c r="E151" s="166" t="s">
        <v>465</v>
      </c>
      <c r="F151" s="167" t="s">
        <v>466</v>
      </c>
      <c r="G151" s="168" t="s">
        <v>131</v>
      </c>
      <c r="H151" s="169">
        <v>14.06</v>
      </c>
      <c r="I151" s="170"/>
      <c r="J151" s="171">
        <f>ROUND(I151*H151,2)</f>
        <v>0</v>
      </c>
      <c r="K151" s="167" t="s">
        <v>201</v>
      </c>
      <c r="L151" s="34"/>
      <c r="M151" s="172" t="s">
        <v>22</v>
      </c>
      <c r="N151" s="173" t="s">
        <v>44</v>
      </c>
      <c r="O151" s="35"/>
      <c r="P151" s="174">
        <f>O151*H151</f>
        <v>0</v>
      </c>
      <c r="Q151" s="174">
        <v>0</v>
      </c>
      <c r="R151" s="174">
        <f>Q151*H151</f>
        <v>0</v>
      </c>
      <c r="S151" s="174">
        <v>0</v>
      </c>
      <c r="T151" s="175">
        <f>S151*H151</f>
        <v>0</v>
      </c>
      <c r="AR151" s="17" t="s">
        <v>133</v>
      </c>
      <c r="AT151" s="17" t="s">
        <v>128</v>
      </c>
      <c r="AU151" s="17" t="s">
        <v>81</v>
      </c>
      <c r="AY151" s="17" t="s">
        <v>126</v>
      </c>
      <c r="BE151" s="176">
        <f>IF(N151="základní",J151,0)</f>
        <v>0</v>
      </c>
      <c r="BF151" s="176">
        <f>IF(N151="snížená",J151,0)</f>
        <v>0</v>
      </c>
      <c r="BG151" s="176">
        <f>IF(N151="zákl. přenesená",J151,0)</f>
        <v>0</v>
      </c>
      <c r="BH151" s="176">
        <f>IF(N151="sníž. přenesená",J151,0)</f>
        <v>0</v>
      </c>
      <c r="BI151" s="176">
        <f>IF(N151="nulová",J151,0)</f>
        <v>0</v>
      </c>
      <c r="BJ151" s="17" t="s">
        <v>23</v>
      </c>
      <c r="BK151" s="176">
        <f>ROUND(I151*H151,2)</f>
        <v>0</v>
      </c>
      <c r="BL151" s="17" t="s">
        <v>133</v>
      </c>
      <c r="BM151" s="17" t="s">
        <v>467</v>
      </c>
    </row>
    <row r="152" spans="2:47" s="1" customFormat="1" ht="22.5" customHeight="1">
      <c r="B152" s="34"/>
      <c r="D152" s="177" t="s">
        <v>135</v>
      </c>
      <c r="F152" s="178" t="s">
        <v>468</v>
      </c>
      <c r="I152" s="138"/>
      <c r="L152" s="34"/>
      <c r="M152" s="63"/>
      <c r="N152" s="35"/>
      <c r="O152" s="35"/>
      <c r="P152" s="35"/>
      <c r="Q152" s="35"/>
      <c r="R152" s="35"/>
      <c r="S152" s="35"/>
      <c r="T152" s="64"/>
      <c r="AT152" s="17" t="s">
        <v>135</v>
      </c>
      <c r="AU152" s="17" t="s">
        <v>81</v>
      </c>
    </row>
    <row r="153" spans="2:47" s="1" customFormat="1" ht="30" customHeight="1">
      <c r="B153" s="34"/>
      <c r="D153" s="180" t="s">
        <v>394</v>
      </c>
      <c r="F153" s="229" t="s">
        <v>445</v>
      </c>
      <c r="I153" s="138"/>
      <c r="L153" s="34"/>
      <c r="M153" s="63"/>
      <c r="N153" s="35"/>
      <c r="O153" s="35"/>
      <c r="P153" s="35"/>
      <c r="Q153" s="35"/>
      <c r="R153" s="35"/>
      <c r="S153" s="35"/>
      <c r="T153" s="64"/>
      <c r="AT153" s="17" t="s">
        <v>394</v>
      </c>
      <c r="AU153" s="17" t="s">
        <v>81</v>
      </c>
    </row>
    <row r="154" spans="2:65" s="1" customFormat="1" ht="22.5" customHeight="1">
      <c r="B154" s="164"/>
      <c r="C154" s="165" t="s">
        <v>214</v>
      </c>
      <c r="D154" s="165" t="s">
        <v>128</v>
      </c>
      <c r="E154" s="166" t="s">
        <v>469</v>
      </c>
      <c r="F154" s="167" t="s">
        <v>470</v>
      </c>
      <c r="G154" s="168" t="s">
        <v>131</v>
      </c>
      <c r="H154" s="169">
        <v>24.48</v>
      </c>
      <c r="I154" s="170"/>
      <c r="J154" s="171">
        <f>ROUND(I154*H154,2)</f>
        <v>0</v>
      </c>
      <c r="K154" s="167" t="s">
        <v>201</v>
      </c>
      <c r="L154" s="34"/>
      <c r="M154" s="172" t="s">
        <v>22</v>
      </c>
      <c r="N154" s="173" t="s">
        <v>44</v>
      </c>
      <c r="O154" s="35"/>
      <c r="P154" s="174">
        <f>O154*H154</f>
        <v>0</v>
      </c>
      <c r="Q154" s="174">
        <v>0.20266</v>
      </c>
      <c r="R154" s="174">
        <f>Q154*H154</f>
        <v>4.9611168</v>
      </c>
      <c r="S154" s="174">
        <v>0</v>
      </c>
      <c r="T154" s="175">
        <f>S154*H154</f>
        <v>0</v>
      </c>
      <c r="AR154" s="17" t="s">
        <v>133</v>
      </c>
      <c r="AT154" s="17" t="s">
        <v>128</v>
      </c>
      <c r="AU154" s="17" t="s">
        <v>81</v>
      </c>
      <c r="AY154" s="17" t="s">
        <v>126</v>
      </c>
      <c r="BE154" s="176">
        <f>IF(N154="základní",J154,0)</f>
        <v>0</v>
      </c>
      <c r="BF154" s="176">
        <f>IF(N154="snížená",J154,0)</f>
        <v>0</v>
      </c>
      <c r="BG154" s="176">
        <f>IF(N154="zákl. přenesená",J154,0)</f>
        <v>0</v>
      </c>
      <c r="BH154" s="176">
        <f>IF(N154="sníž. přenesená",J154,0)</f>
        <v>0</v>
      </c>
      <c r="BI154" s="176">
        <f>IF(N154="nulová",J154,0)</f>
        <v>0</v>
      </c>
      <c r="BJ154" s="17" t="s">
        <v>23</v>
      </c>
      <c r="BK154" s="176">
        <f>ROUND(I154*H154,2)</f>
        <v>0</v>
      </c>
      <c r="BL154" s="17" t="s">
        <v>133</v>
      </c>
      <c r="BM154" s="17" t="s">
        <v>471</v>
      </c>
    </row>
    <row r="155" spans="2:47" s="1" customFormat="1" ht="22.5" customHeight="1">
      <c r="B155" s="34"/>
      <c r="D155" s="177" t="s">
        <v>135</v>
      </c>
      <c r="F155" s="178" t="s">
        <v>472</v>
      </c>
      <c r="I155" s="138"/>
      <c r="L155" s="34"/>
      <c r="M155" s="63"/>
      <c r="N155" s="35"/>
      <c r="O155" s="35"/>
      <c r="P155" s="35"/>
      <c r="Q155" s="35"/>
      <c r="R155" s="35"/>
      <c r="S155" s="35"/>
      <c r="T155" s="64"/>
      <c r="AT155" s="17" t="s">
        <v>135</v>
      </c>
      <c r="AU155" s="17" t="s">
        <v>81</v>
      </c>
    </row>
    <row r="156" spans="2:47" s="1" customFormat="1" ht="54" customHeight="1">
      <c r="B156" s="34"/>
      <c r="D156" s="180" t="s">
        <v>394</v>
      </c>
      <c r="F156" s="229" t="s">
        <v>473</v>
      </c>
      <c r="I156" s="138"/>
      <c r="L156" s="34"/>
      <c r="M156" s="63"/>
      <c r="N156" s="35"/>
      <c r="O156" s="35"/>
      <c r="P156" s="35"/>
      <c r="Q156" s="35"/>
      <c r="R156" s="35"/>
      <c r="S156" s="35"/>
      <c r="T156" s="64"/>
      <c r="AT156" s="17" t="s">
        <v>394</v>
      </c>
      <c r="AU156" s="17" t="s">
        <v>81</v>
      </c>
    </row>
    <row r="157" spans="2:65" s="1" customFormat="1" ht="22.5" customHeight="1">
      <c r="B157" s="164"/>
      <c r="C157" s="165" t="s">
        <v>220</v>
      </c>
      <c r="D157" s="165" t="s">
        <v>128</v>
      </c>
      <c r="E157" s="166" t="s">
        <v>474</v>
      </c>
      <c r="F157" s="167" t="s">
        <v>475</v>
      </c>
      <c r="G157" s="168" t="s">
        <v>131</v>
      </c>
      <c r="H157" s="169">
        <v>12.24</v>
      </c>
      <c r="I157" s="170"/>
      <c r="J157" s="171">
        <f>ROUND(I157*H157,2)</f>
        <v>0</v>
      </c>
      <c r="K157" s="167" t="s">
        <v>201</v>
      </c>
      <c r="L157" s="34"/>
      <c r="M157" s="172" t="s">
        <v>22</v>
      </c>
      <c r="N157" s="173" t="s">
        <v>44</v>
      </c>
      <c r="O157" s="35"/>
      <c r="P157" s="174">
        <f>O157*H157</f>
        <v>0</v>
      </c>
      <c r="Q157" s="174">
        <v>0.79305</v>
      </c>
      <c r="R157" s="174">
        <f>Q157*H157</f>
        <v>9.706932</v>
      </c>
      <c r="S157" s="174">
        <v>0</v>
      </c>
      <c r="T157" s="175">
        <f>S157*H157</f>
        <v>0</v>
      </c>
      <c r="AR157" s="17" t="s">
        <v>133</v>
      </c>
      <c r="AT157" s="17" t="s">
        <v>128</v>
      </c>
      <c r="AU157" s="17" t="s">
        <v>81</v>
      </c>
      <c r="AY157" s="17" t="s">
        <v>126</v>
      </c>
      <c r="BE157" s="176">
        <f>IF(N157="základní",J157,0)</f>
        <v>0</v>
      </c>
      <c r="BF157" s="176">
        <f>IF(N157="snížená",J157,0)</f>
        <v>0</v>
      </c>
      <c r="BG157" s="176">
        <f>IF(N157="zákl. přenesená",J157,0)</f>
        <v>0</v>
      </c>
      <c r="BH157" s="176">
        <f>IF(N157="sníž. přenesená",J157,0)</f>
        <v>0</v>
      </c>
      <c r="BI157" s="176">
        <f>IF(N157="nulová",J157,0)</f>
        <v>0</v>
      </c>
      <c r="BJ157" s="17" t="s">
        <v>23</v>
      </c>
      <c r="BK157" s="176">
        <f>ROUND(I157*H157,2)</f>
        <v>0</v>
      </c>
      <c r="BL157" s="17" t="s">
        <v>133</v>
      </c>
      <c r="BM157" s="17" t="s">
        <v>476</v>
      </c>
    </row>
    <row r="158" spans="2:47" s="1" customFormat="1" ht="30" customHeight="1">
      <c r="B158" s="34"/>
      <c r="D158" s="177" t="s">
        <v>135</v>
      </c>
      <c r="F158" s="178" t="s">
        <v>477</v>
      </c>
      <c r="I158" s="138"/>
      <c r="L158" s="34"/>
      <c r="M158" s="63"/>
      <c r="N158" s="35"/>
      <c r="O158" s="35"/>
      <c r="P158" s="35"/>
      <c r="Q158" s="35"/>
      <c r="R158" s="35"/>
      <c r="S158" s="35"/>
      <c r="T158" s="64"/>
      <c r="AT158" s="17" t="s">
        <v>135</v>
      </c>
      <c r="AU158" s="17" t="s">
        <v>81</v>
      </c>
    </row>
    <row r="159" spans="2:47" s="1" customFormat="1" ht="78" customHeight="1">
      <c r="B159" s="34"/>
      <c r="D159" s="177" t="s">
        <v>394</v>
      </c>
      <c r="F159" s="210" t="s">
        <v>478</v>
      </c>
      <c r="I159" s="138"/>
      <c r="L159" s="34"/>
      <c r="M159" s="63"/>
      <c r="N159" s="35"/>
      <c r="O159" s="35"/>
      <c r="P159" s="35"/>
      <c r="Q159" s="35"/>
      <c r="R159" s="35"/>
      <c r="S159" s="35"/>
      <c r="T159" s="64"/>
      <c r="AT159" s="17" t="s">
        <v>394</v>
      </c>
      <c r="AU159" s="17" t="s">
        <v>81</v>
      </c>
    </row>
    <row r="160" spans="2:51" s="11" customFormat="1" ht="22.5" customHeight="1">
      <c r="B160" s="179"/>
      <c r="D160" s="180" t="s">
        <v>137</v>
      </c>
      <c r="E160" s="181" t="s">
        <v>22</v>
      </c>
      <c r="F160" s="182" t="s">
        <v>479</v>
      </c>
      <c r="H160" s="183">
        <v>12.24</v>
      </c>
      <c r="I160" s="184"/>
      <c r="L160" s="179"/>
      <c r="M160" s="185"/>
      <c r="N160" s="186"/>
      <c r="O160" s="186"/>
      <c r="P160" s="186"/>
      <c r="Q160" s="186"/>
      <c r="R160" s="186"/>
      <c r="S160" s="186"/>
      <c r="T160" s="187"/>
      <c r="AT160" s="188" t="s">
        <v>137</v>
      </c>
      <c r="AU160" s="188" t="s">
        <v>81</v>
      </c>
      <c r="AV160" s="11" t="s">
        <v>81</v>
      </c>
      <c r="AW160" s="11" t="s">
        <v>36</v>
      </c>
      <c r="AX160" s="11" t="s">
        <v>23</v>
      </c>
      <c r="AY160" s="188" t="s">
        <v>126</v>
      </c>
    </row>
    <row r="161" spans="2:65" s="1" customFormat="1" ht="31.5" customHeight="1">
      <c r="B161" s="164"/>
      <c r="C161" s="165" t="s">
        <v>226</v>
      </c>
      <c r="D161" s="165" t="s">
        <v>128</v>
      </c>
      <c r="E161" s="166" t="s">
        <v>480</v>
      </c>
      <c r="F161" s="167" t="s">
        <v>481</v>
      </c>
      <c r="G161" s="168" t="s">
        <v>131</v>
      </c>
      <c r="H161" s="169">
        <v>12.24</v>
      </c>
      <c r="I161" s="170"/>
      <c r="J161" s="171">
        <f>ROUND(I161*H161,2)</f>
        <v>0</v>
      </c>
      <c r="K161" s="167" t="s">
        <v>22</v>
      </c>
      <c r="L161" s="34"/>
      <c r="M161" s="172" t="s">
        <v>22</v>
      </c>
      <c r="N161" s="173" t="s">
        <v>44</v>
      </c>
      <c r="O161" s="35"/>
      <c r="P161" s="174">
        <f>O161*H161</f>
        <v>0</v>
      </c>
      <c r="Q161" s="174">
        <v>0.02505</v>
      </c>
      <c r="R161" s="174">
        <f>Q161*H161</f>
        <v>0.306612</v>
      </c>
      <c r="S161" s="174">
        <v>0</v>
      </c>
      <c r="T161" s="175">
        <f>S161*H161</f>
        <v>0</v>
      </c>
      <c r="AR161" s="17" t="s">
        <v>133</v>
      </c>
      <c r="AT161" s="17" t="s">
        <v>128</v>
      </c>
      <c r="AU161" s="17" t="s">
        <v>81</v>
      </c>
      <c r="AY161" s="17" t="s">
        <v>126</v>
      </c>
      <c r="BE161" s="176">
        <f>IF(N161="základní",J161,0)</f>
        <v>0</v>
      </c>
      <c r="BF161" s="176">
        <f>IF(N161="snížená",J161,0)</f>
        <v>0</v>
      </c>
      <c r="BG161" s="176">
        <f>IF(N161="zákl. přenesená",J161,0)</f>
        <v>0</v>
      </c>
      <c r="BH161" s="176">
        <f>IF(N161="sníž. přenesená",J161,0)</f>
        <v>0</v>
      </c>
      <c r="BI161" s="176">
        <f>IF(N161="nulová",J161,0)</f>
        <v>0</v>
      </c>
      <c r="BJ161" s="17" t="s">
        <v>23</v>
      </c>
      <c r="BK161" s="176">
        <f>ROUND(I161*H161,2)</f>
        <v>0</v>
      </c>
      <c r="BL161" s="17" t="s">
        <v>133</v>
      </c>
      <c r="BM161" s="17" t="s">
        <v>482</v>
      </c>
    </row>
    <row r="162" spans="2:47" s="1" customFormat="1" ht="30" customHeight="1">
      <c r="B162" s="34"/>
      <c r="D162" s="177" t="s">
        <v>135</v>
      </c>
      <c r="F162" s="178" t="s">
        <v>477</v>
      </c>
      <c r="I162" s="138"/>
      <c r="L162" s="34"/>
      <c r="M162" s="63"/>
      <c r="N162" s="35"/>
      <c r="O162" s="35"/>
      <c r="P162" s="35"/>
      <c r="Q162" s="35"/>
      <c r="R162" s="35"/>
      <c r="S162" s="35"/>
      <c r="T162" s="64"/>
      <c r="AT162" s="17" t="s">
        <v>135</v>
      </c>
      <c r="AU162" s="17" t="s">
        <v>81</v>
      </c>
    </row>
    <row r="163" spans="2:47" s="1" customFormat="1" ht="78" customHeight="1">
      <c r="B163" s="34"/>
      <c r="D163" s="177" t="s">
        <v>394</v>
      </c>
      <c r="F163" s="210" t="s">
        <v>478</v>
      </c>
      <c r="I163" s="138"/>
      <c r="L163" s="34"/>
      <c r="M163" s="63"/>
      <c r="N163" s="35"/>
      <c r="O163" s="35"/>
      <c r="P163" s="35"/>
      <c r="Q163" s="35"/>
      <c r="R163" s="35"/>
      <c r="S163" s="35"/>
      <c r="T163" s="64"/>
      <c r="AT163" s="17" t="s">
        <v>394</v>
      </c>
      <c r="AU163" s="17" t="s">
        <v>81</v>
      </c>
    </row>
    <row r="164" spans="2:51" s="11" customFormat="1" ht="22.5" customHeight="1">
      <c r="B164" s="179"/>
      <c r="D164" s="180" t="s">
        <v>137</v>
      </c>
      <c r="E164" s="181" t="s">
        <v>22</v>
      </c>
      <c r="F164" s="182" t="s">
        <v>479</v>
      </c>
      <c r="H164" s="183">
        <v>12.24</v>
      </c>
      <c r="I164" s="184"/>
      <c r="L164" s="179"/>
      <c r="M164" s="185"/>
      <c r="N164" s="186"/>
      <c r="O164" s="186"/>
      <c r="P164" s="186"/>
      <c r="Q164" s="186"/>
      <c r="R164" s="186"/>
      <c r="S164" s="186"/>
      <c r="T164" s="187"/>
      <c r="AT164" s="188" t="s">
        <v>137</v>
      </c>
      <c r="AU164" s="188" t="s">
        <v>81</v>
      </c>
      <c r="AV164" s="11" t="s">
        <v>81</v>
      </c>
      <c r="AW164" s="11" t="s">
        <v>36</v>
      </c>
      <c r="AX164" s="11" t="s">
        <v>23</v>
      </c>
      <c r="AY164" s="188" t="s">
        <v>126</v>
      </c>
    </row>
    <row r="165" spans="2:65" s="1" customFormat="1" ht="22.5" customHeight="1">
      <c r="B165" s="164"/>
      <c r="C165" s="165" t="s">
        <v>8</v>
      </c>
      <c r="D165" s="165" t="s">
        <v>128</v>
      </c>
      <c r="E165" s="166" t="s">
        <v>483</v>
      </c>
      <c r="F165" s="167" t="s">
        <v>484</v>
      </c>
      <c r="G165" s="168" t="s">
        <v>322</v>
      </c>
      <c r="H165" s="169">
        <v>1</v>
      </c>
      <c r="I165" s="170"/>
      <c r="J165" s="171">
        <f>ROUND(I165*H165,2)</f>
        <v>0</v>
      </c>
      <c r="K165" s="167" t="s">
        <v>22</v>
      </c>
      <c r="L165" s="34"/>
      <c r="M165" s="172" t="s">
        <v>22</v>
      </c>
      <c r="N165" s="173" t="s">
        <v>44</v>
      </c>
      <c r="O165" s="35"/>
      <c r="P165" s="174">
        <f>O165*H165</f>
        <v>0</v>
      </c>
      <c r="Q165" s="174">
        <v>0.2</v>
      </c>
      <c r="R165" s="174">
        <f>Q165*H165</f>
        <v>0.2</v>
      </c>
      <c r="S165" s="174">
        <v>0</v>
      </c>
      <c r="T165" s="175">
        <f>S165*H165</f>
        <v>0</v>
      </c>
      <c r="AR165" s="17" t="s">
        <v>133</v>
      </c>
      <c r="AT165" s="17" t="s">
        <v>128</v>
      </c>
      <c r="AU165" s="17" t="s">
        <v>81</v>
      </c>
      <c r="AY165" s="17" t="s">
        <v>126</v>
      </c>
      <c r="BE165" s="176">
        <f>IF(N165="základní",J165,0)</f>
        <v>0</v>
      </c>
      <c r="BF165" s="176">
        <f>IF(N165="snížená",J165,0)</f>
        <v>0</v>
      </c>
      <c r="BG165" s="176">
        <f>IF(N165="zákl. přenesená",J165,0)</f>
        <v>0</v>
      </c>
      <c r="BH165" s="176">
        <f>IF(N165="sníž. přenesená",J165,0)</f>
        <v>0</v>
      </c>
      <c r="BI165" s="176">
        <f>IF(N165="nulová",J165,0)</f>
        <v>0</v>
      </c>
      <c r="BJ165" s="17" t="s">
        <v>23</v>
      </c>
      <c r="BK165" s="176">
        <f>ROUND(I165*H165,2)</f>
        <v>0</v>
      </c>
      <c r="BL165" s="17" t="s">
        <v>133</v>
      </c>
      <c r="BM165" s="17" t="s">
        <v>485</v>
      </c>
    </row>
    <row r="166" spans="2:47" s="1" customFormat="1" ht="42" customHeight="1">
      <c r="B166" s="34"/>
      <c r="D166" s="177" t="s">
        <v>135</v>
      </c>
      <c r="F166" s="178" t="s">
        <v>486</v>
      </c>
      <c r="I166" s="138"/>
      <c r="L166" s="34"/>
      <c r="M166" s="63"/>
      <c r="N166" s="35"/>
      <c r="O166" s="35"/>
      <c r="P166" s="35"/>
      <c r="Q166" s="35"/>
      <c r="R166" s="35"/>
      <c r="S166" s="35"/>
      <c r="T166" s="64"/>
      <c r="AT166" s="17" t="s">
        <v>135</v>
      </c>
      <c r="AU166" s="17" t="s">
        <v>81</v>
      </c>
    </row>
    <row r="167" spans="2:47" s="1" customFormat="1" ht="30" customHeight="1">
      <c r="B167" s="34"/>
      <c r="D167" s="177" t="s">
        <v>232</v>
      </c>
      <c r="F167" s="210" t="s">
        <v>487</v>
      </c>
      <c r="I167" s="138"/>
      <c r="L167" s="34"/>
      <c r="M167" s="63"/>
      <c r="N167" s="35"/>
      <c r="O167" s="35"/>
      <c r="P167" s="35"/>
      <c r="Q167" s="35"/>
      <c r="R167" s="35"/>
      <c r="S167" s="35"/>
      <c r="T167" s="64"/>
      <c r="AT167" s="17" t="s">
        <v>232</v>
      </c>
      <c r="AU167" s="17" t="s">
        <v>81</v>
      </c>
    </row>
    <row r="168" spans="2:63" s="10" customFormat="1" ht="29.25" customHeight="1">
      <c r="B168" s="150"/>
      <c r="D168" s="161" t="s">
        <v>72</v>
      </c>
      <c r="E168" s="162" t="s">
        <v>167</v>
      </c>
      <c r="F168" s="162" t="s">
        <v>258</v>
      </c>
      <c r="I168" s="153"/>
      <c r="J168" s="163">
        <f>BK168</f>
        <v>0</v>
      </c>
      <c r="L168" s="150"/>
      <c r="M168" s="155"/>
      <c r="N168" s="156"/>
      <c r="O168" s="156"/>
      <c r="P168" s="157">
        <f>SUM(P169:P171)</f>
        <v>0</v>
      </c>
      <c r="Q168" s="156"/>
      <c r="R168" s="157">
        <f>SUM(R169:R171)</f>
        <v>0.1826916</v>
      </c>
      <c r="S168" s="156"/>
      <c r="T168" s="158">
        <f>SUM(T169:T171)</f>
        <v>0</v>
      </c>
      <c r="AR168" s="151" t="s">
        <v>23</v>
      </c>
      <c r="AT168" s="159" t="s">
        <v>72</v>
      </c>
      <c r="AU168" s="159" t="s">
        <v>23</v>
      </c>
      <c r="AY168" s="151" t="s">
        <v>126</v>
      </c>
      <c r="BK168" s="160">
        <f>SUM(BK169:BK171)</f>
        <v>0</v>
      </c>
    </row>
    <row r="169" spans="2:65" s="1" customFormat="1" ht="31.5" customHeight="1">
      <c r="B169" s="164"/>
      <c r="C169" s="165" t="s">
        <v>239</v>
      </c>
      <c r="D169" s="165" t="s">
        <v>128</v>
      </c>
      <c r="E169" s="166" t="s">
        <v>488</v>
      </c>
      <c r="F169" s="167" t="s">
        <v>489</v>
      </c>
      <c r="G169" s="168" t="s">
        <v>131</v>
      </c>
      <c r="H169" s="169">
        <v>15.288</v>
      </c>
      <c r="I169" s="170"/>
      <c r="J169" s="171">
        <f>ROUND(I169*H169,2)</f>
        <v>0</v>
      </c>
      <c r="K169" s="167" t="s">
        <v>201</v>
      </c>
      <c r="L169" s="34"/>
      <c r="M169" s="172" t="s">
        <v>22</v>
      </c>
      <c r="N169" s="173" t="s">
        <v>44</v>
      </c>
      <c r="O169" s="35"/>
      <c r="P169" s="174">
        <f>O169*H169</f>
        <v>0</v>
      </c>
      <c r="Q169" s="174">
        <v>0.01195</v>
      </c>
      <c r="R169" s="174">
        <f>Q169*H169</f>
        <v>0.1826916</v>
      </c>
      <c r="S169" s="174">
        <v>0</v>
      </c>
      <c r="T169" s="175">
        <f>S169*H169</f>
        <v>0</v>
      </c>
      <c r="AR169" s="17" t="s">
        <v>133</v>
      </c>
      <c r="AT169" s="17" t="s">
        <v>128</v>
      </c>
      <c r="AU169" s="17" t="s">
        <v>81</v>
      </c>
      <c r="AY169" s="17" t="s">
        <v>126</v>
      </c>
      <c r="BE169" s="176">
        <f>IF(N169="základní",J169,0)</f>
        <v>0</v>
      </c>
      <c r="BF169" s="176">
        <f>IF(N169="snížená",J169,0)</f>
        <v>0</v>
      </c>
      <c r="BG169" s="176">
        <f>IF(N169="zákl. přenesená",J169,0)</f>
        <v>0</v>
      </c>
      <c r="BH169" s="176">
        <f>IF(N169="sníž. přenesená",J169,0)</f>
        <v>0</v>
      </c>
      <c r="BI169" s="176">
        <f>IF(N169="nulová",J169,0)</f>
        <v>0</v>
      </c>
      <c r="BJ169" s="17" t="s">
        <v>23</v>
      </c>
      <c r="BK169" s="176">
        <f>ROUND(I169*H169,2)</f>
        <v>0</v>
      </c>
      <c r="BL169" s="17" t="s">
        <v>133</v>
      </c>
      <c r="BM169" s="17" t="s">
        <v>490</v>
      </c>
    </row>
    <row r="170" spans="2:47" s="1" customFormat="1" ht="30" customHeight="1">
      <c r="B170" s="34"/>
      <c r="D170" s="177" t="s">
        <v>135</v>
      </c>
      <c r="F170" s="178" t="s">
        <v>491</v>
      </c>
      <c r="I170" s="138"/>
      <c r="L170" s="34"/>
      <c r="M170" s="63"/>
      <c r="N170" s="35"/>
      <c r="O170" s="35"/>
      <c r="P170" s="35"/>
      <c r="Q170" s="35"/>
      <c r="R170" s="35"/>
      <c r="S170" s="35"/>
      <c r="T170" s="64"/>
      <c r="AT170" s="17" t="s">
        <v>135</v>
      </c>
      <c r="AU170" s="17" t="s">
        <v>81</v>
      </c>
    </row>
    <row r="171" spans="2:51" s="11" customFormat="1" ht="22.5" customHeight="1">
      <c r="B171" s="179"/>
      <c r="D171" s="177" t="s">
        <v>137</v>
      </c>
      <c r="E171" s="188" t="s">
        <v>22</v>
      </c>
      <c r="F171" s="189" t="s">
        <v>492</v>
      </c>
      <c r="H171" s="190">
        <v>15.288</v>
      </c>
      <c r="I171" s="184"/>
      <c r="L171" s="179"/>
      <c r="M171" s="185"/>
      <c r="N171" s="186"/>
      <c r="O171" s="186"/>
      <c r="P171" s="186"/>
      <c r="Q171" s="186"/>
      <c r="R171" s="186"/>
      <c r="S171" s="186"/>
      <c r="T171" s="187"/>
      <c r="AT171" s="188" t="s">
        <v>137</v>
      </c>
      <c r="AU171" s="188" t="s">
        <v>81</v>
      </c>
      <c r="AV171" s="11" t="s">
        <v>81</v>
      </c>
      <c r="AW171" s="11" t="s">
        <v>36</v>
      </c>
      <c r="AX171" s="11" t="s">
        <v>23</v>
      </c>
      <c r="AY171" s="188" t="s">
        <v>126</v>
      </c>
    </row>
    <row r="172" spans="2:63" s="10" customFormat="1" ht="29.25" customHeight="1">
      <c r="B172" s="150"/>
      <c r="D172" s="161" t="s">
        <v>72</v>
      </c>
      <c r="E172" s="162" t="s">
        <v>194</v>
      </c>
      <c r="F172" s="162" t="s">
        <v>265</v>
      </c>
      <c r="I172" s="153"/>
      <c r="J172" s="163">
        <f>BK172</f>
        <v>0</v>
      </c>
      <c r="L172" s="150"/>
      <c r="M172" s="155"/>
      <c r="N172" s="156"/>
      <c r="O172" s="156"/>
      <c r="P172" s="157">
        <f>SUM(P173:P296)</f>
        <v>0</v>
      </c>
      <c r="Q172" s="156"/>
      <c r="R172" s="157">
        <f>SUM(R173:R296)</f>
        <v>18.250734559999998</v>
      </c>
      <c r="S172" s="156"/>
      <c r="T172" s="158">
        <f>SUM(T173:T296)</f>
        <v>46.68613</v>
      </c>
      <c r="AR172" s="151" t="s">
        <v>23</v>
      </c>
      <c r="AT172" s="159" t="s">
        <v>72</v>
      </c>
      <c r="AU172" s="159" t="s">
        <v>23</v>
      </c>
      <c r="AY172" s="151" t="s">
        <v>126</v>
      </c>
      <c r="BK172" s="160">
        <f>SUM(BK173:BK296)</f>
        <v>0</v>
      </c>
    </row>
    <row r="173" spans="2:65" s="1" customFormat="1" ht="22.5" customHeight="1">
      <c r="B173" s="164"/>
      <c r="C173" s="165" t="s">
        <v>245</v>
      </c>
      <c r="D173" s="165" t="s">
        <v>128</v>
      </c>
      <c r="E173" s="166" t="s">
        <v>493</v>
      </c>
      <c r="F173" s="167" t="s">
        <v>494</v>
      </c>
      <c r="G173" s="168" t="s">
        <v>131</v>
      </c>
      <c r="H173" s="169">
        <v>31.175</v>
      </c>
      <c r="I173" s="170"/>
      <c r="J173" s="171">
        <f>ROUND(I173*H173,2)</f>
        <v>0</v>
      </c>
      <c r="K173" s="167" t="s">
        <v>201</v>
      </c>
      <c r="L173" s="34"/>
      <c r="M173" s="172" t="s">
        <v>22</v>
      </c>
      <c r="N173" s="173" t="s">
        <v>44</v>
      </c>
      <c r="O173" s="35"/>
      <c r="P173" s="174">
        <f>O173*H173</f>
        <v>0</v>
      </c>
      <c r="Q173" s="174">
        <v>0.034</v>
      </c>
      <c r="R173" s="174">
        <f>Q173*H173</f>
        <v>1.0599500000000002</v>
      </c>
      <c r="S173" s="174">
        <v>0</v>
      </c>
      <c r="T173" s="175">
        <f>S173*H173</f>
        <v>0</v>
      </c>
      <c r="AR173" s="17" t="s">
        <v>133</v>
      </c>
      <c r="AT173" s="17" t="s">
        <v>128</v>
      </c>
      <c r="AU173" s="17" t="s">
        <v>81</v>
      </c>
      <c r="AY173" s="17" t="s">
        <v>126</v>
      </c>
      <c r="BE173" s="176">
        <f>IF(N173="základní",J173,0)</f>
        <v>0</v>
      </c>
      <c r="BF173" s="176">
        <f>IF(N173="snížená",J173,0)</f>
        <v>0</v>
      </c>
      <c r="BG173" s="176">
        <f>IF(N173="zákl. přenesená",J173,0)</f>
        <v>0</v>
      </c>
      <c r="BH173" s="176">
        <f>IF(N173="sníž. přenesená",J173,0)</f>
        <v>0</v>
      </c>
      <c r="BI173" s="176">
        <f>IF(N173="nulová",J173,0)</f>
        <v>0</v>
      </c>
      <c r="BJ173" s="17" t="s">
        <v>23</v>
      </c>
      <c r="BK173" s="176">
        <f>ROUND(I173*H173,2)</f>
        <v>0</v>
      </c>
      <c r="BL173" s="17" t="s">
        <v>133</v>
      </c>
      <c r="BM173" s="17" t="s">
        <v>495</v>
      </c>
    </row>
    <row r="174" spans="2:47" s="1" customFormat="1" ht="30" customHeight="1">
      <c r="B174" s="34"/>
      <c r="D174" s="177" t="s">
        <v>135</v>
      </c>
      <c r="F174" s="178" t="s">
        <v>496</v>
      </c>
      <c r="I174" s="138"/>
      <c r="L174" s="34"/>
      <c r="M174" s="63"/>
      <c r="N174" s="35"/>
      <c r="O174" s="35"/>
      <c r="P174" s="35"/>
      <c r="Q174" s="35"/>
      <c r="R174" s="35"/>
      <c r="S174" s="35"/>
      <c r="T174" s="64"/>
      <c r="AT174" s="17" t="s">
        <v>135</v>
      </c>
      <c r="AU174" s="17" t="s">
        <v>81</v>
      </c>
    </row>
    <row r="175" spans="2:47" s="1" customFormat="1" ht="66" customHeight="1">
      <c r="B175" s="34"/>
      <c r="D175" s="177" t="s">
        <v>394</v>
      </c>
      <c r="F175" s="210" t="s">
        <v>497</v>
      </c>
      <c r="I175" s="138"/>
      <c r="L175" s="34"/>
      <c r="M175" s="63"/>
      <c r="N175" s="35"/>
      <c r="O175" s="35"/>
      <c r="P175" s="35"/>
      <c r="Q175" s="35"/>
      <c r="R175" s="35"/>
      <c r="S175" s="35"/>
      <c r="T175" s="64"/>
      <c r="AT175" s="17" t="s">
        <v>394</v>
      </c>
      <c r="AU175" s="17" t="s">
        <v>81</v>
      </c>
    </row>
    <row r="176" spans="2:51" s="11" customFormat="1" ht="31.5" customHeight="1">
      <c r="B176" s="179"/>
      <c r="D176" s="180" t="s">
        <v>137</v>
      </c>
      <c r="E176" s="181" t="s">
        <v>22</v>
      </c>
      <c r="F176" s="182" t="s">
        <v>498</v>
      </c>
      <c r="H176" s="183">
        <v>31.175</v>
      </c>
      <c r="I176" s="184"/>
      <c r="L176" s="179"/>
      <c r="M176" s="185"/>
      <c r="N176" s="186"/>
      <c r="O176" s="186"/>
      <c r="P176" s="186"/>
      <c r="Q176" s="186"/>
      <c r="R176" s="186"/>
      <c r="S176" s="186"/>
      <c r="T176" s="187"/>
      <c r="AT176" s="188" t="s">
        <v>137</v>
      </c>
      <c r="AU176" s="188" t="s">
        <v>81</v>
      </c>
      <c r="AV176" s="11" t="s">
        <v>81</v>
      </c>
      <c r="AW176" s="11" t="s">
        <v>36</v>
      </c>
      <c r="AX176" s="11" t="s">
        <v>23</v>
      </c>
      <c r="AY176" s="188" t="s">
        <v>126</v>
      </c>
    </row>
    <row r="177" spans="2:65" s="1" customFormat="1" ht="31.5" customHeight="1">
      <c r="B177" s="164"/>
      <c r="C177" s="165" t="s">
        <v>252</v>
      </c>
      <c r="D177" s="165" t="s">
        <v>128</v>
      </c>
      <c r="E177" s="166" t="s">
        <v>499</v>
      </c>
      <c r="F177" s="167" t="s">
        <v>500</v>
      </c>
      <c r="G177" s="168" t="s">
        <v>322</v>
      </c>
      <c r="H177" s="169">
        <v>1</v>
      </c>
      <c r="I177" s="170"/>
      <c r="J177" s="171">
        <f>ROUND(I177*H177,2)</f>
        <v>0</v>
      </c>
      <c r="K177" s="167" t="s">
        <v>22</v>
      </c>
      <c r="L177" s="34"/>
      <c r="M177" s="172" t="s">
        <v>22</v>
      </c>
      <c r="N177" s="173" t="s">
        <v>44</v>
      </c>
      <c r="O177" s="35"/>
      <c r="P177" s="174">
        <f>O177*H177</f>
        <v>0</v>
      </c>
      <c r="Q177" s="174">
        <v>0.105</v>
      </c>
      <c r="R177" s="174">
        <f>Q177*H177</f>
        <v>0.105</v>
      </c>
      <c r="S177" s="174">
        <v>0</v>
      </c>
      <c r="T177" s="175">
        <f>S177*H177</f>
        <v>0</v>
      </c>
      <c r="AR177" s="17" t="s">
        <v>133</v>
      </c>
      <c r="AT177" s="17" t="s">
        <v>128</v>
      </c>
      <c r="AU177" s="17" t="s">
        <v>81</v>
      </c>
      <c r="AY177" s="17" t="s">
        <v>126</v>
      </c>
      <c r="BE177" s="176">
        <f>IF(N177="základní",J177,0)</f>
        <v>0</v>
      </c>
      <c r="BF177" s="176">
        <f>IF(N177="snížená",J177,0)</f>
        <v>0</v>
      </c>
      <c r="BG177" s="176">
        <f>IF(N177="zákl. přenesená",J177,0)</f>
        <v>0</v>
      </c>
      <c r="BH177" s="176">
        <f>IF(N177="sníž. přenesená",J177,0)</f>
        <v>0</v>
      </c>
      <c r="BI177" s="176">
        <f>IF(N177="nulová",J177,0)</f>
        <v>0</v>
      </c>
      <c r="BJ177" s="17" t="s">
        <v>23</v>
      </c>
      <c r="BK177" s="176">
        <f>ROUND(I177*H177,2)</f>
        <v>0</v>
      </c>
      <c r="BL177" s="17" t="s">
        <v>133</v>
      </c>
      <c r="BM177" s="17" t="s">
        <v>501</v>
      </c>
    </row>
    <row r="178" spans="2:47" s="1" customFormat="1" ht="30" customHeight="1">
      <c r="B178" s="34"/>
      <c r="D178" s="180" t="s">
        <v>135</v>
      </c>
      <c r="F178" s="211" t="s">
        <v>502</v>
      </c>
      <c r="I178" s="138"/>
      <c r="L178" s="34"/>
      <c r="M178" s="63"/>
      <c r="N178" s="35"/>
      <c r="O178" s="35"/>
      <c r="P178" s="35"/>
      <c r="Q178" s="35"/>
      <c r="R178" s="35"/>
      <c r="S178" s="35"/>
      <c r="T178" s="64"/>
      <c r="AT178" s="17" t="s">
        <v>135</v>
      </c>
      <c r="AU178" s="17" t="s">
        <v>81</v>
      </c>
    </row>
    <row r="179" spans="2:65" s="1" customFormat="1" ht="31.5" customHeight="1">
      <c r="B179" s="164"/>
      <c r="C179" s="165" t="s">
        <v>259</v>
      </c>
      <c r="D179" s="165" t="s">
        <v>128</v>
      </c>
      <c r="E179" s="166" t="s">
        <v>503</v>
      </c>
      <c r="F179" s="167" t="s">
        <v>504</v>
      </c>
      <c r="G179" s="168" t="s">
        <v>131</v>
      </c>
      <c r="H179" s="169">
        <v>32.325</v>
      </c>
      <c r="I179" s="170"/>
      <c r="J179" s="171">
        <f>ROUND(I179*H179,2)</f>
        <v>0</v>
      </c>
      <c r="K179" s="167" t="s">
        <v>201</v>
      </c>
      <c r="L179" s="34"/>
      <c r="M179" s="172" t="s">
        <v>22</v>
      </c>
      <c r="N179" s="173" t="s">
        <v>44</v>
      </c>
      <c r="O179" s="35"/>
      <c r="P179" s="174">
        <f>O179*H179</f>
        <v>0</v>
      </c>
      <c r="Q179" s="174">
        <v>0</v>
      </c>
      <c r="R179" s="174">
        <f>Q179*H179</f>
        <v>0</v>
      </c>
      <c r="S179" s="174">
        <v>0</v>
      </c>
      <c r="T179" s="175">
        <f>S179*H179</f>
        <v>0</v>
      </c>
      <c r="AR179" s="17" t="s">
        <v>133</v>
      </c>
      <c r="AT179" s="17" t="s">
        <v>128</v>
      </c>
      <c r="AU179" s="17" t="s">
        <v>81</v>
      </c>
      <c r="AY179" s="17" t="s">
        <v>126</v>
      </c>
      <c r="BE179" s="176">
        <f>IF(N179="základní",J179,0)</f>
        <v>0</v>
      </c>
      <c r="BF179" s="176">
        <f>IF(N179="snížená",J179,0)</f>
        <v>0</v>
      </c>
      <c r="BG179" s="176">
        <f>IF(N179="zákl. přenesená",J179,0)</f>
        <v>0</v>
      </c>
      <c r="BH179" s="176">
        <f>IF(N179="sníž. přenesená",J179,0)</f>
        <v>0</v>
      </c>
      <c r="BI179" s="176">
        <f>IF(N179="nulová",J179,0)</f>
        <v>0</v>
      </c>
      <c r="BJ179" s="17" t="s">
        <v>23</v>
      </c>
      <c r="BK179" s="176">
        <f>ROUND(I179*H179,2)</f>
        <v>0</v>
      </c>
      <c r="BL179" s="17" t="s">
        <v>133</v>
      </c>
      <c r="BM179" s="17" t="s">
        <v>505</v>
      </c>
    </row>
    <row r="180" spans="2:47" s="1" customFormat="1" ht="30" customHeight="1">
      <c r="B180" s="34"/>
      <c r="D180" s="177" t="s">
        <v>135</v>
      </c>
      <c r="F180" s="178" t="s">
        <v>506</v>
      </c>
      <c r="I180" s="138"/>
      <c r="L180" s="34"/>
      <c r="M180" s="63"/>
      <c r="N180" s="35"/>
      <c r="O180" s="35"/>
      <c r="P180" s="35"/>
      <c r="Q180" s="35"/>
      <c r="R180" s="35"/>
      <c r="S180" s="35"/>
      <c r="T180" s="64"/>
      <c r="AT180" s="17" t="s">
        <v>135</v>
      </c>
      <c r="AU180" s="17" t="s">
        <v>81</v>
      </c>
    </row>
    <row r="181" spans="2:47" s="1" customFormat="1" ht="54" customHeight="1">
      <c r="B181" s="34"/>
      <c r="D181" s="177" t="s">
        <v>394</v>
      </c>
      <c r="F181" s="210" t="s">
        <v>507</v>
      </c>
      <c r="I181" s="138"/>
      <c r="L181" s="34"/>
      <c r="M181" s="63"/>
      <c r="N181" s="35"/>
      <c r="O181" s="35"/>
      <c r="P181" s="35"/>
      <c r="Q181" s="35"/>
      <c r="R181" s="35"/>
      <c r="S181" s="35"/>
      <c r="T181" s="64"/>
      <c r="AT181" s="17" t="s">
        <v>394</v>
      </c>
      <c r="AU181" s="17" t="s">
        <v>81</v>
      </c>
    </row>
    <row r="182" spans="2:51" s="11" customFormat="1" ht="22.5" customHeight="1">
      <c r="B182" s="179"/>
      <c r="D182" s="180" t="s">
        <v>137</v>
      </c>
      <c r="E182" s="181" t="s">
        <v>22</v>
      </c>
      <c r="F182" s="182" t="s">
        <v>508</v>
      </c>
      <c r="H182" s="183">
        <v>32.325</v>
      </c>
      <c r="I182" s="184"/>
      <c r="L182" s="179"/>
      <c r="M182" s="185"/>
      <c r="N182" s="186"/>
      <c r="O182" s="186"/>
      <c r="P182" s="186"/>
      <c r="Q182" s="186"/>
      <c r="R182" s="186"/>
      <c r="S182" s="186"/>
      <c r="T182" s="187"/>
      <c r="AT182" s="188" t="s">
        <v>137</v>
      </c>
      <c r="AU182" s="188" t="s">
        <v>81</v>
      </c>
      <c r="AV182" s="11" t="s">
        <v>81</v>
      </c>
      <c r="AW182" s="11" t="s">
        <v>36</v>
      </c>
      <c r="AX182" s="11" t="s">
        <v>23</v>
      </c>
      <c r="AY182" s="188" t="s">
        <v>126</v>
      </c>
    </row>
    <row r="183" spans="2:65" s="1" customFormat="1" ht="31.5" customHeight="1">
      <c r="B183" s="164"/>
      <c r="C183" s="165" t="s">
        <v>266</v>
      </c>
      <c r="D183" s="165" t="s">
        <v>128</v>
      </c>
      <c r="E183" s="166" t="s">
        <v>509</v>
      </c>
      <c r="F183" s="167" t="s">
        <v>510</v>
      </c>
      <c r="G183" s="168" t="s">
        <v>131</v>
      </c>
      <c r="H183" s="169">
        <v>969.75</v>
      </c>
      <c r="I183" s="170"/>
      <c r="J183" s="171">
        <f>ROUND(I183*H183,2)</f>
        <v>0</v>
      </c>
      <c r="K183" s="167" t="s">
        <v>201</v>
      </c>
      <c r="L183" s="34"/>
      <c r="M183" s="172" t="s">
        <v>22</v>
      </c>
      <c r="N183" s="173" t="s">
        <v>44</v>
      </c>
      <c r="O183" s="35"/>
      <c r="P183" s="174">
        <f>O183*H183</f>
        <v>0</v>
      </c>
      <c r="Q183" s="174">
        <v>0</v>
      </c>
      <c r="R183" s="174">
        <f>Q183*H183</f>
        <v>0</v>
      </c>
      <c r="S183" s="174">
        <v>0</v>
      </c>
      <c r="T183" s="175">
        <f>S183*H183</f>
        <v>0</v>
      </c>
      <c r="AR183" s="17" t="s">
        <v>133</v>
      </c>
      <c r="AT183" s="17" t="s">
        <v>128</v>
      </c>
      <c r="AU183" s="17" t="s">
        <v>81</v>
      </c>
      <c r="AY183" s="17" t="s">
        <v>126</v>
      </c>
      <c r="BE183" s="176">
        <f>IF(N183="základní",J183,0)</f>
        <v>0</v>
      </c>
      <c r="BF183" s="176">
        <f>IF(N183="snížená",J183,0)</f>
        <v>0</v>
      </c>
      <c r="BG183" s="176">
        <f>IF(N183="zákl. přenesená",J183,0)</f>
        <v>0</v>
      </c>
      <c r="BH183" s="176">
        <f>IF(N183="sníž. přenesená",J183,0)</f>
        <v>0</v>
      </c>
      <c r="BI183" s="176">
        <f>IF(N183="nulová",J183,0)</f>
        <v>0</v>
      </c>
      <c r="BJ183" s="17" t="s">
        <v>23</v>
      </c>
      <c r="BK183" s="176">
        <f>ROUND(I183*H183,2)</f>
        <v>0</v>
      </c>
      <c r="BL183" s="17" t="s">
        <v>133</v>
      </c>
      <c r="BM183" s="17" t="s">
        <v>511</v>
      </c>
    </row>
    <row r="184" spans="2:47" s="1" customFormat="1" ht="30" customHeight="1">
      <c r="B184" s="34"/>
      <c r="D184" s="177" t="s">
        <v>135</v>
      </c>
      <c r="F184" s="178" t="s">
        <v>512</v>
      </c>
      <c r="I184" s="138"/>
      <c r="L184" s="34"/>
      <c r="M184" s="63"/>
      <c r="N184" s="35"/>
      <c r="O184" s="35"/>
      <c r="P184" s="35"/>
      <c r="Q184" s="35"/>
      <c r="R184" s="35"/>
      <c r="S184" s="35"/>
      <c r="T184" s="64"/>
      <c r="AT184" s="17" t="s">
        <v>135</v>
      </c>
      <c r="AU184" s="17" t="s">
        <v>81</v>
      </c>
    </row>
    <row r="185" spans="2:47" s="1" customFormat="1" ht="54" customHeight="1">
      <c r="B185" s="34"/>
      <c r="D185" s="177" t="s">
        <v>394</v>
      </c>
      <c r="F185" s="210" t="s">
        <v>507</v>
      </c>
      <c r="I185" s="138"/>
      <c r="L185" s="34"/>
      <c r="M185" s="63"/>
      <c r="N185" s="35"/>
      <c r="O185" s="35"/>
      <c r="P185" s="35"/>
      <c r="Q185" s="35"/>
      <c r="R185" s="35"/>
      <c r="S185" s="35"/>
      <c r="T185" s="64"/>
      <c r="AT185" s="17" t="s">
        <v>394</v>
      </c>
      <c r="AU185" s="17" t="s">
        <v>81</v>
      </c>
    </row>
    <row r="186" spans="2:47" s="1" customFormat="1" ht="30" customHeight="1">
      <c r="B186" s="34"/>
      <c r="D186" s="177" t="s">
        <v>232</v>
      </c>
      <c r="F186" s="210" t="s">
        <v>513</v>
      </c>
      <c r="I186" s="138"/>
      <c r="L186" s="34"/>
      <c r="M186" s="63"/>
      <c r="N186" s="35"/>
      <c r="O186" s="35"/>
      <c r="P186" s="35"/>
      <c r="Q186" s="35"/>
      <c r="R186" s="35"/>
      <c r="S186" s="35"/>
      <c r="T186" s="64"/>
      <c r="AT186" s="17" t="s">
        <v>232</v>
      </c>
      <c r="AU186" s="17" t="s">
        <v>81</v>
      </c>
    </row>
    <row r="187" spans="2:51" s="11" customFormat="1" ht="22.5" customHeight="1">
      <c r="B187" s="179"/>
      <c r="D187" s="180" t="s">
        <v>137</v>
      </c>
      <c r="E187" s="181" t="s">
        <v>22</v>
      </c>
      <c r="F187" s="182" t="s">
        <v>514</v>
      </c>
      <c r="H187" s="183">
        <v>969.75</v>
      </c>
      <c r="I187" s="184"/>
      <c r="L187" s="179"/>
      <c r="M187" s="185"/>
      <c r="N187" s="186"/>
      <c r="O187" s="186"/>
      <c r="P187" s="186"/>
      <c r="Q187" s="186"/>
      <c r="R187" s="186"/>
      <c r="S187" s="186"/>
      <c r="T187" s="187"/>
      <c r="AT187" s="188" t="s">
        <v>137</v>
      </c>
      <c r="AU187" s="188" t="s">
        <v>81</v>
      </c>
      <c r="AV187" s="11" t="s">
        <v>81</v>
      </c>
      <c r="AW187" s="11" t="s">
        <v>36</v>
      </c>
      <c r="AX187" s="11" t="s">
        <v>23</v>
      </c>
      <c r="AY187" s="188" t="s">
        <v>126</v>
      </c>
    </row>
    <row r="188" spans="2:65" s="1" customFormat="1" ht="31.5" customHeight="1">
      <c r="B188" s="164"/>
      <c r="C188" s="165" t="s">
        <v>7</v>
      </c>
      <c r="D188" s="165" t="s">
        <v>128</v>
      </c>
      <c r="E188" s="166" t="s">
        <v>515</v>
      </c>
      <c r="F188" s="167" t="s">
        <v>516</v>
      </c>
      <c r="G188" s="168" t="s">
        <v>131</v>
      </c>
      <c r="H188" s="169">
        <v>32.325</v>
      </c>
      <c r="I188" s="170"/>
      <c r="J188" s="171">
        <f>ROUND(I188*H188,2)</f>
        <v>0</v>
      </c>
      <c r="K188" s="167" t="s">
        <v>201</v>
      </c>
      <c r="L188" s="34"/>
      <c r="M188" s="172" t="s">
        <v>22</v>
      </c>
      <c r="N188" s="173" t="s">
        <v>44</v>
      </c>
      <c r="O188" s="35"/>
      <c r="P188" s="174">
        <f>O188*H188</f>
        <v>0</v>
      </c>
      <c r="Q188" s="174">
        <v>0</v>
      </c>
      <c r="R188" s="174">
        <f>Q188*H188</f>
        <v>0</v>
      </c>
      <c r="S188" s="174">
        <v>0</v>
      </c>
      <c r="T188" s="175">
        <f>S188*H188</f>
        <v>0</v>
      </c>
      <c r="AR188" s="17" t="s">
        <v>133</v>
      </c>
      <c r="AT188" s="17" t="s">
        <v>128</v>
      </c>
      <c r="AU188" s="17" t="s">
        <v>81</v>
      </c>
      <c r="AY188" s="17" t="s">
        <v>126</v>
      </c>
      <c r="BE188" s="176">
        <f>IF(N188="základní",J188,0)</f>
        <v>0</v>
      </c>
      <c r="BF188" s="176">
        <f>IF(N188="snížená",J188,0)</f>
        <v>0</v>
      </c>
      <c r="BG188" s="176">
        <f>IF(N188="zákl. přenesená",J188,0)</f>
        <v>0</v>
      </c>
      <c r="BH188" s="176">
        <f>IF(N188="sníž. přenesená",J188,0)</f>
        <v>0</v>
      </c>
      <c r="BI188" s="176">
        <f>IF(N188="nulová",J188,0)</f>
        <v>0</v>
      </c>
      <c r="BJ188" s="17" t="s">
        <v>23</v>
      </c>
      <c r="BK188" s="176">
        <f>ROUND(I188*H188,2)</f>
        <v>0</v>
      </c>
      <c r="BL188" s="17" t="s">
        <v>133</v>
      </c>
      <c r="BM188" s="17" t="s">
        <v>517</v>
      </c>
    </row>
    <row r="189" spans="2:47" s="1" customFormat="1" ht="30" customHeight="1">
      <c r="B189" s="34"/>
      <c r="D189" s="177" t="s">
        <v>135</v>
      </c>
      <c r="F189" s="178" t="s">
        <v>518</v>
      </c>
      <c r="I189" s="138"/>
      <c r="L189" s="34"/>
      <c r="M189" s="63"/>
      <c r="N189" s="35"/>
      <c r="O189" s="35"/>
      <c r="P189" s="35"/>
      <c r="Q189" s="35"/>
      <c r="R189" s="35"/>
      <c r="S189" s="35"/>
      <c r="T189" s="64"/>
      <c r="AT189" s="17" t="s">
        <v>135</v>
      </c>
      <c r="AU189" s="17" t="s">
        <v>81</v>
      </c>
    </row>
    <row r="190" spans="2:47" s="1" customFormat="1" ht="30" customHeight="1">
      <c r="B190" s="34"/>
      <c r="D190" s="180" t="s">
        <v>394</v>
      </c>
      <c r="F190" s="229" t="s">
        <v>519</v>
      </c>
      <c r="I190" s="138"/>
      <c r="L190" s="34"/>
      <c r="M190" s="63"/>
      <c r="N190" s="35"/>
      <c r="O190" s="35"/>
      <c r="P190" s="35"/>
      <c r="Q190" s="35"/>
      <c r="R190" s="35"/>
      <c r="S190" s="35"/>
      <c r="T190" s="64"/>
      <c r="AT190" s="17" t="s">
        <v>394</v>
      </c>
      <c r="AU190" s="17" t="s">
        <v>81</v>
      </c>
    </row>
    <row r="191" spans="2:65" s="1" customFormat="1" ht="22.5" customHeight="1">
      <c r="B191" s="164"/>
      <c r="C191" s="165" t="s">
        <v>278</v>
      </c>
      <c r="D191" s="165" t="s">
        <v>128</v>
      </c>
      <c r="E191" s="166" t="s">
        <v>520</v>
      </c>
      <c r="F191" s="167" t="s">
        <v>521</v>
      </c>
      <c r="G191" s="168" t="s">
        <v>131</v>
      </c>
      <c r="H191" s="169">
        <v>299.893</v>
      </c>
      <c r="I191" s="170"/>
      <c r="J191" s="171">
        <f>ROUND(I191*H191,2)</f>
        <v>0</v>
      </c>
      <c r="K191" s="167" t="s">
        <v>201</v>
      </c>
      <c r="L191" s="34"/>
      <c r="M191" s="172" t="s">
        <v>22</v>
      </c>
      <c r="N191" s="173" t="s">
        <v>44</v>
      </c>
      <c r="O191" s="35"/>
      <c r="P191" s="174">
        <f>O191*H191</f>
        <v>0</v>
      </c>
      <c r="Q191" s="174">
        <v>0</v>
      </c>
      <c r="R191" s="174">
        <f>Q191*H191</f>
        <v>0</v>
      </c>
      <c r="S191" s="174">
        <v>0</v>
      </c>
      <c r="T191" s="175">
        <f>S191*H191</f>
        <v>0</v>
      </c>
      <c r="AR191" s="17" t="s">
        <v>133</v>
      </c>
      <c r="AT191" s="17" t="s">
        <v>128</v>
      </c>
      <c r="AU191" s="17" t="s">
        <v>81</v>
      </c>
      <c r="AY191" s="17" t="s">
        <v>126</v>
      </c>
      <c r="BE191" s="176">
        <f>IF(N191="základní",J191,0)</f>
        <v>0</v>
      </c>
      <c r="BF191" s="176">
        <f>IF(N191="snížená",J191,0)</f>
        <v>0</v>
      </c>
      <c r="BG191" s="176">
        <f>IF(N191="zákl. přenesená",J191,0)</f>
        <v>0</v>
      </c>
      <c r="BH191" s="176">
        <f>IF(N191="sníž. přenesená",J191,0)</f>
        <v>0</v>
      </c>
      <c r="BI191" s="176">
        <f>IF(N191="nulová",J191,0)</f>
        <v>0</v>
      </c>
      <c r="BJ191" s="17" t="s">
        <v>23</v>
      </c>
      <c r="BK191" s="176">
        <f>ROUND(I191*H191,2)</f>
        <v>0</v>
      </c>
      <c r="BL191" s="17" t="s">
        <v>133</v>
      </c>
      <c r="BM191" s="17" t="s">
        <v>522</v>
      </c>
    </row>
    <row r="192" spans="2:47" s="1" customFormat="1" ht="30" customHeight="1">
      <c r="B192" s="34"/>
      <c r="D192" s="177" t="s">
        <v>135</v>
      </c>
      <c r="F192" s="178" t="s">
        <v>523</v>
      </c>
      <c r="I192" s="138"/>
      <c r="L192" s="34"/>
      <c r="M192" s="63"/>
      <c r="N192" s="35"/>
      <c r="O192" s="35"/>
      <c r="P192" s="35"/>
      <c r="Q192" s="35"/>
      <c r="R192" s="35"/>
      <c r="S192" s="35"/>
      <c r="T192" s="64"/>
      <c r="AT192" s="17" t="s">
        <v>135</v>
      </c>
      <c r="AU192" s="17" t="s">
        <v>81</v>
      </c>
    </row>
    <row r="193" spans="2:47" s="1" customFormat="1" ht="78" customHeight="1">
      <c r="B193" s="34"/>
      <c r="D193" s="177" t="s">
        <v>394</v>
      </c>
      <c r="F193" s="210" t="s">
        <v>524</v>
      </c>
      <c r="I193" s="138"/>
      <c r="L193" s="34"/>
      <c r="M193" s="63"/>
      <c r="N193" s="35"/>
      <c r="O193" s="35"/>
      <c r="P193" s="35"/>
      <c r="Q193" s="35"/>
      <c r="R193" s="35"/>
      <c r="S193" s="35"/>
      <c r="T193" s="64"/>
      <c r="AT193" s="17" t="s">
        <v>394</v>
      </c>
      <c r="AU193" s="17" t="s">
        <v>81</v>
      </c>
    </row>
    <row r="194" spans="2:51" s="11" customFormat="1" ht="22.5" customHeight="1">
      <c r="B194" s="179"/>
      <c r="D194" s="177" t="s">
        <v>137</v>
      </c>
      <c r="E194" s="188" t="s">
        <v>22</v>
      </c>
      <c r="F194" s="189" t="s">
        <v>525</v>
      </c>
      <c r="H194" s="190">
        <v>10.504</v>
      </c>
      <c r="I194" s="184"/>
      <c r="L194" s="179"/>
      <c r="M194" s="185"/>
      <c r="N194" s="186"/>
      <c r="O194" s="186"/>
      <c r="P194" s="186"/>
      <c r="Q194" s="186"/>
      <c r="R194" s="186"/>
      <c r="S194" s="186"/>
      <c r="T194" s="187"/>
      <c r="AT194" s="188" t="s">
        <v>137</v>
      </c>
      <c r="AU194" s="188" t="s">
        <v>81</v>
      </c>
      <c r="AV194" s="11" t="s">
        <v>81</v>
      </c>
      <c r="AW194" s="11" t="s">
        <v>36</v>
      </c>
      <c r="AX194" s="11" t="s">
        <v>73</v>
      </c>
      <c r="AY194" s="188" t="s">
        <v>126</v>
      </c>
    </row>
    <row r="195" spans="2:51" s="11" customFormat="1" ht="22.5" customHeight="1">
      <c r="B195" s="179"/>
      <c r="D195" s="177" t="s">
        <v>137</v>
      </c>
      <c r="E195" s="188" t="s">
        <v>22</v>
      </c>
      <c r="F195" s="189" t="s">
        <v>526</v>
      </c>
      <c r="H195" s="190">
        <v>27</v>
      </c>
      <c r="I195" s="184"/>
      <c r="L195" s="179"/>
      <c r="M195" s="185"/>
      <c r="N195" s="186"/>
      <c r="O195" s="186"/>
      <c r="P195" s="186"/>
      <c r="Q195" s="186"/>
      <c r="R195" s="186"/>
      <c r="S195" s="186"/>
      <c r="T195" s="187"/>
      <c r="AT195" s="188" t="s">
        <v>137</v>
      </c>
      <c r="AU195" s="188" t="s">
        <v>81</v>
      </c>
      <c r="AV195" s="11" t="s">
        <v>81</v>
      </c>
      <c r="AW195" s="11" t="s">
        <v>36</v>
      </c>
      <c r="AX195" s="11" t="s">
        <v>73</v>
      </c>
      <c r="AY195" s="188" t="s">
        <v>126</v>
      </c>
    </row>
    <row r="196" spans="2:51" s="11" customFormat="1" ht="22.5" customHeight="1">
      <c r="B196" s="179"/>
      <c r="D196" s="177" t="s">
        <v>137</v>
      </c>
      <c r="E196" s="188" t="s">
        <v>22</v>
      </c>
      <c r="F196" s="189" t="s">
        <v>527</v>
      </c>
      <c r="H196" s="190">
        <v>91.043</v>
      </c>
      <c r="I196" s="184"/>
      <c r="L196" s="179"/>
      <c r="M196" s="185"/>
      <c r="N196" s="186"/>
      <c r="O196" s="186"/>
      <c r="P196" s="186"/>
      <c r="Q196" s="186"/>
      <c r="R196" s="186"/>
      <c r="S196" s="186"/>
      <c r="T196" s="187"/>
      <c r="AT196" s="188" t="s">
        <v>137</v>
      </c>
      <c r="AU196" s="188" t="s">
        <v>81</v>
      </c>
      <c r="AV196" s="11" t="s">
        <v>81</v>
      </c>
      <c r="AW196" s="11" t="s">
        <v>36</v>
      </c>
      <c r="AX196" s="11" t="s">
        <v>73</v>
      </c>
      <c r="AY196" s="188" t="s">
        <v>126</v>
      </c>
    </row>
    <row r="197" spans="2:51" s="11" customFormat="1" ht="22.5" customHeight="1">
      <c r="B197" s="179"/>
      <c r="D197" s="177" t="s">
        <v>137</v>
      </c>
      <c r="E197" s="188" t="s">
        <v>22</v>
      </c>
      <c r="F197" s="189" t="s">
        <v>528</v>
      </c>
      <c r="H197" s="190">
        <v>14.14</v>
      </c>
      <c r="I197" s="184"/>
      <c r="L197" s="179"/>
      <c r="M197" s="185"/>
      <c r="N197" s="186"/>
      <c r="O197" s="186"/>
      <c r="P197" s="186"/>
      <c r="Q197" s="186"/>
      <c r="R197" s="186"/>
      <c r="S197" s="186"/>
      <c r="T197" s="187"/>
      <c r="AT197" s="188" t="s">
        <v>137</v>
      </c>
      <c r="AU197" s="188" t="s">
        <v>81</v>
      </c>
      <c r="AV197" s="11" t="s">
        <v>81</v>
      </c>
      <c r="AW197" s="11" t="s">
        <v>36</v>
      </c>
      <c r="AX197" s="11" t="s">
        <v>73</v>
      </c>
      <c r="AY197" s="188" t="s">
        <v>126</v>
      </c>
    </row>
    <row r="198" spans="2:51" s="11" customFormat="1" ht="22.5" customHeight="1">
      <c r="B198" s="179"/>
      <c r="D198" s="177" t="s">
        <v>137</v>
      </c>
      <c r="E198" s="188" t="s">
        <v>22</v>
      </c>
      <c r="F198" s="189" t="s">
        <v>529</v>
      </c>
      <c r="H198" s="190">
        <v>12.12</v>
      </c>
      <c r="I198" s="184"/>
      <c r="L198" s="179"/>
      <c r="M198" s="185"/>
      <c r="N198" s="186"/>
      <c r="O198" s="186"/>
      <c r="P198" s="186"/>
      <c r="Q198" s="186"/>
      <c r="R198" s="186"/>
      <c r="S198" s="186"/>
      <c r="T198" s="187"/>
      <c r="AT198" s="188" t="s">
        <v>137</v>
      </c>
      <c r="AU198" s="188" t="s">
        <v>81</v>
      </c>
      <c r="AV198" s="11" t="s">
        <v>81</v>
      </c>
      <c r="AW198" s="11" t="s">
        <v>36</v>
      </c>
      <c r="AX198" s="11" t="s">
        <v>73</v>
      </c>
      <c r="AY198" s="188" t="s">
        <v>126</v>
      </c>
    </row>
    <row r="199" spans="2:51" s="11" customFormat="1" ht="22.5" customHeight="1">
      <c r="B199" s="179"/>
      <c r="D199" s="177" t="s">
        <v>137</v>
      </c>
      <c r="E199" s="188" t="s">
        <v>22</v>
      </c>
      <c r="F199" s="189" t="s">
        <v>530</v>
      </c>
      <c r="H199" s="190">
        <v>64.62</v>
      </c>
      <c r="I199" s="184"/>
      <c r="L199" s="179"/>
      <c r="M199" s="185"/>
      <c r="N199" s="186"/>
      <c r="O199" s="186"/>
      <c r="P199" s="186"/>
      <c r="Q199" s="186"/>
      <c r="R199" s="186"/>
      <c r="S199" s="186"/>
      <c r="T199" s="187"/>
      <c r="AT199" s="188" t="s">
        <v>137</v>
      </c>
      <c r="AU199" s="188" t="s">
        <v>81</v>
      </c>
      <c r="AV199" s="11" t="s">
        <v>81</v>
      </c>
      <c r="AW199" s="11" t="s">
        <v>36</v>
      </c>
      <c r="AX199" s="11" t="s">
        <v>73</v>
      </c>
      <c r="AY199" s="188" t="s">
        <v>126</v>
      </c>
    </row>
    <row r="200" spans="2:51" s="11" customFormat="1" ht="22.5" customHeight="1">
      <c r="B200" s="179"/>
      <c r="D200" s="177" t="s">
        <v>137</v>
      </c>
      <c r="E200" s="188" t="s">
        <v>22</v>
      </c>
      <c r="F200" s="189" t="s">
        <v>531</v>
      </c>
      <c r="H200" s="190">
        <v>80.466</v>
      </c>
      <c r="I200" s="184"/>
      <c r="L200" s="179"/>
      <c r="M200" s="185"/>
      <c r="N200" s="186"/>
      <c r="O200" s="186"/>
      <c r="P200" s="186"/>
      <c r="Q200" s="186"/>
      <c r="R200" s="186"/>
      <c r="S200" s="186"/>
      <c r="T200" s="187"/>
      <c r="AT200" s="188" t="s">
        <v>137</v>
      </c>
      <c r="AU200" s="188" t="s">
        <v>81</v>
      </c>
      <c r="AV200" s="11" t="s">
        <v>81</v>
      </c>
      <c r="AW200" s="11" t="s">
        <v>36</v>
      </c>
      <c r="AX200" s="11" t="s">
        <v>73</v>
      </c>
      <c r="AY200" s="188" t="s">
        <v>126</v>
      </c>
    </row>
    <row r="201" spans="2:51" s="12" customFormat="1" ht="22.5" customHeight="1">
      <c r="B201" s="191"/>
      <c r="D201" s="180" t="s">
        <v>137</v>
      </c>
      <c r="E201" s="192" t="s">
        <v>22</v>
      </c>
      <c r="F201" s="193" t="s">
        <v>146</v>
      </c>
      <c r="H201" s="194">
        <v>299.893</v>
      </c>
      <c r="I201" s="195"/>
      <c r="L201" s="191"/>
      <c r="M201" s="196"/>
      <c r="N201" s="197"/>
      <c r="O201" s="197"/>
      <c r="P201" s="197"/>
      <c r="Q201" s="197"/>
      <c r="R201" s="197"/>
      <c r="S201" s="197"/>
      <c r="T201" s="198"/>
      <c r="AT201" s="199" t="s">
        <v>137</v>
      </c>
      <c r="AU201" s="199" t="s">
        <v>81</v>
      </c>
      <c r="AV201" s="12" t="s">
        <v>133</v>
      </c>
      <c r="AW201" s="12" t="s">
        <v>36</v>
      </c>
      <c r="AX201" s="12" t="s">
        <v>23</v>
      </c>
      <c r="AY201" s="199" t="s">
        <v>126</v>
      </c>
    </row>
    <row r="202" spans="2:65" s="1" customFormat="1" ht="31.5" customHeight="1">
      <c r="B202" s="164"/>
      <c r="C202" s="165" t="s">
        <v>283</v>
      </c>
      <c r="D202" s="165" t="s">
        <v>128</v>
      </c>
      <c r="E202" s="166" t="s">
        <v>532</v>
      </c>
      <c r="F202" s="167" t="s">
        <v>533</v>
      </c>
      <c r="G202" s="168" t="s">
        <v>131</v>
      </c>
      <c r="H202" s="169">
        <v>26990.37</v>
      </c>
      <c r="I202" s="170"/>
      <c r="J202" s="171">
        <f>ROUND(I202*H202,2)</f>
        <v>0</v>
      </c>
      <c r="K202" s="167" t="s">
        <v>201</v>
      </c>
      <c r="L202" s="34"/>
      <c r="M202" s="172" t="s">
        <v>22</v>
      </c>
      <c r="N202" s="173" t="s">
        <v>44</v>
      </c>
      <c r="O202" s="35"/>
      <c r="P202" s="174">
        <f>O202*H202</f>
        <v>0</v>
      </c>
      <c r="Q202" s="174">
        <v>0</v>
      </c>
      <c r="R202" s="174">
        <f>Q202*H202</f>
        <v>0</v>
      </c>
      <c r="S202" s="174">
        <v>0</v>
      </c>
      <c r="T202" s="175">
        <f>S202*H202</f>
        <v>0</v>
      </c>
      <c r="AR202" s="17" t="s">
        <v>133</v>
      </c>
      <c r="AT202" s="17" t="s">
        <v>128</v>
      </c>
      <c r="AU202" s="17" t="s">
        <v>81</v>
      </c>
      <c r="AY202" s="17" t="s">
        <v>126</v>
      </c>
      <c r="BE202" s="176">
        <f>IF(N202="základní",J202,0)</f>
        <v>0</v>
      </c>
      <c r="BF202" s="176">
        <f>IF(N202="snížená",J202,0)</f>
        <v>0</v>
      </c>
      <c r="BG202" s="176">
        <f>IF(N202="zákl. přenesená",J202,0)</f>
        <v>0</v>
      </c>
      <c r="BH202" s="176">
        <f>IF(N202="sníž. přenesená",J202,0)</f>
        <v>0</v>
      </c>
      <c r="BI202" s="176">
        <f>IF(N202="nulová",J202,0)</f>
        <v>0</v>
      </c>
      <c r="BJ202" s="17" t="s">
        <v>23</v>
      </c>
      <c r="BK202" s="176">
        <f>ROUND(I202*H202,2)</f>
        <v>0</v>
      </c>
      <c r="BL202" s="17" t="s">
        <v>133</v>
      </c>
      <c r="BM202" s="17" t="s">
        <v>534</v>
      </c>
    </row>
    <row r="203" spans="2:47" s="1" customFormat="1" ht="30" customHeight="1">
      <c r="B203" s="34"/>
      <c r="D203" s="177" t="s">
        <v>135</v>
      </c>
      <c r="F203" s="178" t="s">
        <v>535</v>
      </c>
      <c r="I203" s="138"/>
      <c r="L203" s="34"/>
      <c r="M203" s="63"/>
      <c r="N203" s="35"/>
      <c r="O203" s="35"/>
      <c r="P203" s="35"/>
      <c r="Q203" s="35"/>
      <c r="R203" s="35"/>
      <c r="S203" s="35"/>
      <c r="T203" s="64"/>
      <c r="AT203" s="17" t="s">
        <v>135</v>
      </c>
      <c r="AU203" s="17" t="s">
        <v>81</v>
      </c>
    </row>
    <row r="204" spans="2:47" s="1" customFormat="1" ht="78" customHeight="1">
      <c r="B204" s="34"/>
      <c r="D204" s="177" t="s">
        <v>394</v>
      </c>
      <c r="F204" s="210" t="s">
        <v>524</v>
      </c>
      <c r="I204" s="138"/>
      <c r="L204" s="34"/>
      <c r="M204" s="63"/>
      <c r="N204" s="35"/>
      <c r="O204" s="35"/>
      <c r="P204" s="35"/>
      <c r="Q204" s="35"/>
      <c r="R204" s="35"/>
      <c r="S204" s="35"/>
      <c r="T204" s="64"/>
      <c r="AT204" s="17" t="s">
        <v>394</v>
      </c>
      <c r="AU204" s="17" t="s">
        <v>81</v>
      </c>
    </row>
    <row r="205" spans="2:47" s="1" customFormat="1" ht="30" customHeight="1">
      <c r="B205" s="34"/>
      <c r="D205" s="177" t="s">
        <v>232</v>
      </c>
      <c r="F205" s="210" t="s">
        <v>536</v>
      </c>
      <c r="I205" s="138"/>
      <c r="L205" s="34"/>
      <c r="M205" s="63"/>
      <c r="N205" s="35"/>
      <c r="O205" s="35"/>
      <c r="P205" s="35"/>
      <c r="Q205" s="35"/>
      <c r="R205" s="35"/>
      <c r="S205" s="35"/>
      <c r="T205" s="64"/>
      <c r="AT205" s="17" t="s">
        <v>232</v>
      </c>
      <c r="AU205" s="17" t="s">
        <v>81</v>
      </c>
    </row>
    <row r="206" spans="2:51" s="11" customFormat="1" ht="22.5" customHeight="1">
      <c r="B206" s="179"/>
      <c r="D206" s="180" t="s">
        <v>137</v>
      </c>
      <c r="E206" s="181" t="s">
        <v>22</v>
      </c>
      <c r="F206" s="182" t="s">
        <v>537</v>
      </c>
      <c r="H206" s="183">
        <v>26990.37</v>
      </c>
      <c r="I206" s="184"/>
      <c r="L206" s="179"/>
      <c r="M206" s="185"/>
      <c r="N206" s="186"/>
      <c r="O206" s="186"/>
      <c r="P206" s="186"/>
      <c r="Q206" s="186"/>
      <c r="R206" s="186"/>
      <c r="S206" s="186"/>
      <c r="T206" s="187"/>
      <c r="AT206" s="188" t="s">
        <v>137</v>
      </c>
      <c r="AU206" s="188" t="s">
        <v>81</v>
      </c>
      <c r="AV206" s="11" t="s">
        <v>81</v>
      </c>
      <c r="AW206" s="11" t="s">
        <v>36</v>
      </c>
      <c r="AX206" s="11" t="s">
        <v>23</v>
      </c>
      <c r="AY206" s="188" t="s">
        <v>126</v>
      </c>
    </row>
    <row r="207" spans="2:65" s="1" customFormat="1" ht="31.5" customHeight="1">
      <c r="B207" s="164"/>
      <c r="C207" s="165" t="s">
        <v>289</v>
      </c>
      <c r="D207" s="165" t="s">
        <v>128</v>
      </c>
      <c r="E207" s="166" t="s">
        <v>538</v>
      </c>
      <c r="F207" s="167" t="s">
        <v>539</v>
      </c>
      <c r="G207" s="168" t="s">
        <v>131</v>
      </c>
      <c r="H207" s="169">
        <v>299.893</v>
      </c>
      <c r="I207" s="170"/>
      <c r="J207" s="171">
        <f>ROUND(I207*H207,2)</f>
        <v>0</v>
      </c>
      <c r="K207" s="167" t="s">
        <v>201</v>
      </c>
      <c r="L207" s="34"/>
      <c r="M207" s="172" t="s">
        <v>22</v>
      </c>
      <c r="N207" s="173" t="s">
        <v>44</v>
      </c>
      <c r="O207" s="35"/>
      <c r="P207" s="174">
        <f>O207*H207</f>
        <v>0</v>
      </c>
      <c r="Q207" s="174">
        <v>0</v>
      </c>
      <c r="R207" s="174">
        <f>Q207*H207</f>
        <v>0</v>
      </c>
      <c r="S207" s="174">
        <v>0</v>
      </c>
      <c r="T207" s="175">
        <f>S207*H207</f>
        <v>0</v>
      </c>
      <c r="AR207" s="17" t="s">
        <v>133</v>
      </c>
      <c r="AT207" s="17" t="s">
        <v>128</v>
      </c>
      <c r="AU207" s="17" t="s">
        <v>81</v>
      </c>
      <c r="AY207" s="17" t="s">
        <v>126</v>
      </c>
      <c r="BE207" s="176">
        <f>IF(N207="základní",J207,0)</f>
        <v>0</v>
      </c>
      <c r="BF207" s="176">
        <f>IF(N207="snížená",J207,0)</f>
        <v>0</v>
      </c>
      <c r="BG207" s="176">
        <f>IF(N207="zákl. přenesená",J207,0)</f>
        <v>0</v>
      </c>
      <c r="BH207" s="176">
        <f>IF(N207="sníž. přenesená",J207,0)</f>
        <v>0</v>
      </c>
      <c r="BI207" s="176">
        <f>IF(N207="nulová",J207,0)</f>
        <v>0</v>
      </c>
      <c r="BJ207" s="17" t="s">
        <v>23</v>
      </c>
      <c r="BK207" s="176">
        <f>ROUND(I207*H207,2)</f>
        <v>0</v>
      </c>
      <c r="BL207" s="17" t="s">
        <v>133</v>
      </c>
      <c r="BM207" s="17" t="s">
        <v>540</v>
      </c>
    </row>
    <row r="208" spans="2:47" s="1" customFormat="1" ht="30" customHeight="1">
      <c r="B208" s="34"/>
      <c r="D208" s="177" t="s">
        <v>135</v>
      </c>
      <c r="F208" s="178" t="s">
        <v>541</v>
      </c>
      <c r="I208" s="138"/>
      <c r="L208" s="34"/>
      <c r="M208" s="63"/>
      <c r="N208" s="35"/>
      <c r="O208" s="35"/>
      <c r="P208" s="35"/>
      <c r="Q208" s="35"/>
      <c r="R208" s="35"/>
      <c r="S208" s="35"/>
      <c r="T208" s="64"/>
      <c r="AT208" s="17" t="s">
        <v>135</v>
      </c>
      <c r="AU208" s="17" t="s">
        <v>81</v>
      </c>
    </row>
    <row r="209" spans="2:47" s="1" customFormat="1" ht="42" customHeight="1">
      <c r="B209" s="34"/>
      <c r="D209" s="180" t="s">
        <v>394</v>
      </c>
      <c r="F209" s="229" t="s">
        <v>542</v>
      </c>
      <c r="I209" s="138"/>
      <c r="L209" s="34"/>
      <c r="M209" s="63"/>
      <c r="N209" s="35"/>
      <c r="O209" s="35"/>
      <c r="P209" s="35"/>
      <c r="Q209" s="35"/>
      <c r="R209" s="35"/>
      <c r="S209" s="35"/>
      <c r="T209" s="64"/>
      <c r="AT209" s="17" t="s">
        <v>394</v>
      </c>
      <c r="AU209" s="17" t="s">
        <v>81</v>
      </c>
    </row>
    <row r="210" spans="2:65" s="1" customFormat="1" ht="22.5" customHeight="1">
      <c r="B210" s="164"/>
      <c r="C210" s="165" t="s">
        <v>294</v>
      </c>
      <c r="D210" s="165" t="s">
        <v>128</v>
      </c>
      <c r="E210" s="166" t="s">
        <v>543</v>
      </c>
      <c r="F210" s="167" t="s">
        <v>544</v>
      </c>
      <c r="G210" s="168" t="s">
        <v>163</v>
      </c>
      <c r="H210" s="169">
        <v>10.775</v>
      </c>
      <c r="I210" s="170"/>
      <c r="J210" s="171">
        <f>ROUND(I210*H210,2)</f>
        <v>0</v>
      </c>
      <c r="K210" s="167" t="s">
        <v>201</v>
      </c>
      <c r="L210" s="34"/>
      <c r="M210" s="172" t="s">
        <v>22</v>
      </c>
      <c r="N210" s="173" t="s">
        <v>44</v>
      </c>
      <c r="O210" s="35"/>
      <c r="P210" s="174">
        <f>O210*H210</f>
        <v>0</v>
      </c>
      <c r="Q210" s="174">
        <v>0</v>
      </c>
      <c r="R210" s="174">
        <f>Q210*H210</f>
        <v>0</v>
      </c>
      <c r="S210" s="174">
        <v>2.4</v>
      </c>
      <c r="T210" s="175">
        <f>S210*H210</f>
        <v>25.86</v>
      </c>
      <c r="AR210" s="17" t="s">
        <v>133</v>
      </c>
      <c r="AT210" s="17" t="s">
        <v>128</v>
      </c>
      <c r="AU210" s="17" t="s">
        <v>81</v>
      </c>
      <c r="AY210" s="17" t="s">
        <v>126</v>
      </c>
      <c r="BE210" s="176">
        <f>IF(N210="základní",J210,0)</f>
        <v>0</v>
      </c>
      <c r="BF210" s="176">
        <f>IF(N210="snížená",J210,0)</f>
        <v>0</v>
      </c>
      <c r="BG210" s="176">
        <f>IF(N210="zákl. přenesená",J210,0)</f>
        <v>0</v>
      </c>
      <c r="BH210" s="176">
        <f>IF(N210="sníž. přenesená",J210,0)</f>
        <v>0</v>
      </c>
      <c r="BI210" s="176">
        <f>IF(N210="nulová",J210,0)</f>
        <v>0</v>
      </c>
      <c r="BJ210" s="17" t="s">
        <v>23</v>
      </c>
      <c r="BK210" s="176">
        <f>ROUND(I210*H210,2)</f>
        <v>0</v>
      </c>
      <c r="BL210" s="17" t="s">
        <v>133</v>
      </c>
      <c r="BM210" s="17" t="s">
        <v>545</v>
      </c>
    </row>
    <row r="211" spans="2:47" s="1" customFormat="1" ht="22.5" customHeight="1">
      <c r="B211" s="34"/>
      <c r="D211" s="177" t="s">
        <v>135</v>
      </c>
      <c r="F211" s="178" t="s">
        <v>546</v>
      </c>
      <c r="I211" s="138"/>
      <c r="L211" s="34"/>
      <c r="M211" s="63"/>
      <c r="N211" s="35"/>
      <c r="O211" s="35"/>
      <c r="P211" s="35"/>
      <c r="Q211" s="35"/>
      <c r="R211" s="35"/>
      <c r="S211" s="35"/>
      <c r="T211" s="64"/>
      <c r="AT211" s="17" t="s">
        <v>135</v>
      </c>
      <c r="AU211" s="17" t="s">
        <v>81</v>
      </c>
    </row>
    <row r="212" spans="2:47" s="1" customFormat="1" ht="42" customHeight="1">
      <c r="B212" s="34"/>
      <c r="D212" s="177" t="s">
        <v>394</v>
      </c>
      <c r="F212" s="210" t="s">
        <v>547</v>
      </c>
      <c r="I212" s="138"/>
      <c r="L212" s="34"/>
      <c r="M212" s="63"/>
      <c r="N212" s="35"/>
      <c r="O212" s="35"/>
      <c r="P212" s="35"/>
      <c r="Q212" s="35"/>
      <c r="R212" s="35"/>
      <c r="S212" s="35"/>
      <c r="T212" s="64"/>
      <c r="AT212" s="17" t="s">
        <v>394</v>
      </c>
      <c r="AU212" s="17" t="s">
        <v>81</v>
      </c>
    </row>
    <row r="213" spans="2:51" s="11" customFormat="1" ht="22.5" customHeight="1">
      <c r="B213" s="179"/>
      <c r="D213" s="177" t="s">
        <v>137</v>
      </c>
      <c r="E213" s="188" t="s">
        <v>22</v>
      </c>
      <c r="F213" s="189" t="s">
        <v>414</v>
      </c>
      <c r="H213" s="190">
        <v>2.65</v>
      </c>
      <c r="I213" s="184"/>
      <c r="L213" s="179"/>
      <c r="M213" s="185"/>
      <c r="N213" s="186"/>
      <c r="O213" s="186"/>
      <c r="P213" s="186"/>
      <c r="Q213" s="186"/>
      <c r="R213" s="186"/>
      <c r="S213" s="186"/>
      <c r="T213" s="187"/>
      <c r="AT213" s="188" t="s">
        <v>137</v>
      </c>
      <c r="AU213" s="188" t="s">
        <v>81</v>
      </c>
      <c r="AV213" s="11" t="s">
        <v>81</v>
      </c>
      <c r="AW213" s="11" t="s">
        <v>36</v>
      </c>
      <c r="AX213" s="11" t="s">
        <v>73</v>
      </c>
      <c r="AY213" s="188" t="s">
        <v>126</v>
      </c>
    </row>
    <row r="214" spans="2:51" s="11" customFormat="1" ht="22.5" customHeight="1">
      <c r="B214" s="179"/>
      <c r="D214" s="177" t="s">
        <v>137</v>
      </c>
      <c r="E214" s="188" t="s">
        <v>22</v>
      </c>
      <c r="F214" s="189" t="s">
        <v>415</v>
      </c>
      <c r="H214" s="190">
        <v>0.75</v>
      </c>
      <c r="I214" s="184"/>
      <c r="L214" s="179"/>
      <c r="M214" s="185"/>
      <c r="N214" s="186"/>
      <c r="O214" s="186"/>
      <c r="P214" s="186"/>
      <c r="Q214" s="186"/>
      <c r="R214" s="186"/>
      <c r="S214" s="186"/>
      <c r="T214" s="187"/>
      <c r="AT214" s="188" t="s">
        <v>137</v>
      </c>
      <c r="AU214" s="188" t="s">
        <v>81</v>
      </c>
      <c r="AV214" s="11" t="s">
        <v>81</v>
      </c>
      <c r="AW214" s="11" t="s">
        <v>36</v>
      </c>
      <c r="AX214" s="11" t="s">
        <v>73</v>
      </c>
      <c r="AY214" s="188" t="s">
        <v>126</v>
      </c>
    </row>
    <row r="215" spans="2:51" s="11" customFormat="1" ht="22.5" customHeight="1">
      <c r="B215" s="179"/>
      <c r="D215" s="177" t="s">
        <v>137</v>
      </c>
      <c r="E215" s="188" t="s">
        <v>22</v>
      </c>
      <c r="F215" s="189" t="s">
        <v>416</v>
      </c>
      <c r="H215" s="190">
        <v>1.125</v>
      </c>
      <c r="I215" s="184"/>
      <c r="L215" s="179"/>
      <c r="M215" s="185"/>
      <c r="N215" s="186"/>
      <c r="O215" s="186"/>
      <c r="P215" s="186"/>
      <c r="Q215" s="186"/>
      <c r="R215" s="186"/>
      <c r="S215" s="186"/>
      <c r="T215" s="187"/>
      <c r="AT215" s="188" t="s">
        <v>137</v>
      </c>
      <c r="AU215" s="188" t="s">
        <v>81</v>
      </c>
      <c r="AV215" s="11" t="s">
        <v>81</v>
      </c>
      <c r="AW215" s="11" t="s">
        <v>36</v>
      </c>
      <c r="AX215" s="11" t="s">
        <v>73</v>
      </c>
      <c r="AY215" s="188" t="s">
        <v>126</v>
      </c>
    </row>
    <row r="216" spans="2:51" s="11" customFormat="1" ht="22.5" customHeight="1">
      <c r="B216" s="179"/>
      <c r="D216" s="177" t="s">
        <v>137</v>
      </c>
      <c r="E216" s="188" t="s">
        <v>22</v>
      </c>
      <c r="F216" s="189" t="s">
        <v>417</v>
      </c>
      <c r="H216" s="190">
        <v>3.3</v>
      </c>
      <c r="I216" s="184"/>
      <c r="L216" s="179"/>
      <c r="M216" s="185"/>
      <c r="N216" s="186"/>
      <c r="O216" s="186"/>
      <c r="P216" s="186"/>
      <c r="Q216" s="186"/>
      <c r="R216" s="186"/>
      <c r="S216" s="186"/>
      <c r="T216" s="187"/>
      <c r="AT216" s="188" t="s">
        <v>137</v>
      </c>
      <c r="AU216" s="188" t="s">
        <v>81</v>
      </c>
      <c r="AV216" s="11" t="s">
        <v>81</v>
      </c>
      <c r="AW216" s="11" t="s">
        <v>36</v>
      </c>
      <c r="AX216" s="11" t="s">
        <v>73</v>
      </c>
      <c r="AY216" s="188" t="s">
        <v>126</v>
      </c>
    </row>
    <row r="217" spans="2:51" s="11" customFormat="1" ht="22.5" customHeight="1">
      <c r="B217" s="179"/>
      <c r="D217" s="177" t="s">
        <v>137</v>
      </c>
      <c r="E217" s="188" t="s">
        <v>22</v>
      </c>
      <c r="F217" s="189" t="s">
        <v>418</v>
      </c>
      <c r="H217" s="190">
        <v>0.75</v>
      </c>
      <c r="I217" s="184"/>
      <c r="L217" s="179"/>
      <c r="M217" s="185"/>
      <c r="N217" s="186"/>
      <c r="O217" s="186"/>
      <c r="P217" s="186"/>
      <c r="Q217" s="186"/>
      <c r="R217" s="186"/>
      <c r="S217" s="186"/>
      <c r="T217" s="187"/>
      <c r="AT217" s="188" t="s">
        <v>137</v>
      </c>
      <c r="AU217" s="188" t="s">
        <v>81</v>
      </c>
      <c r="AV217" s="11" t="s">
        <v>81</v>
      </c>
      <c r="AW217" s="11" t="s">
        <v>36</v>
      </c>
      <c r="AX217" s="11" t="s">
        <v>73</v>
      </c>
      <c r="AY217" s="188" t="s">
        <v>126</v>
      </c>
    </row>
    <row r="218" spans="2:51" s="11" customFormat="1" ht="22.5" customHeight="1">
      <c r="B218" s="179"/>
      <c r="D218" s="177" t="s">
        <v>137</v>
      </c>
      <c r="E218" s="188" t="s">
        <v>22</v>
      </c>
      <c r="F218" s="189" t="s">
        <v>419</v>
      </c>
      <c r="H218" s="190">
        <v>0.75</v>
      </c>
      <c r="I218" s="184"/>
      <c r="L218" s="179"/>
      <c r="M218" s="185"/>
      <c r="N218" s="186"/>
      <c r="O218" s="186"/>
      <c r="P218" s="186"/>
      <c r="Q218" s="186"/>
      <c r="R218" s="186"/>
      <c r="S218" s="186"/>
      <c r="T218" s="187"/>
      <c r="AT218" s="188" t="s">
        <v>137</v>
      </c>
      <c r="AU218" s="188" t="s">
        <v>81</v>
      </c>
      <c r="AV218" s="11" t="s">
        <v>81</v>
      </c>
      <c r="AW218" s="11" t="s">
        <v>36</v>
      </c>
      <c r="AX218" s="11" t="s">
        <v>73</v>
      </c>
      <c r="AY218" s="188" t="s">
        <v>126</v>
      </c>
    </row>
    <row r="219" spans="2:51" s="11" customFormat="1" ht="22.5" customHeight="1">
      <c r="B219" s="179"/>
      <c r="D219" s="177" t="s">
        <v>137</v>
      </c>
      <c r="E219" s="188" t="s">
        <v>22</v>
      </c>
      <c r="F219" s="189" t="s">
        <v>420</v>
      </c>
      <c r="H219" s="190">
        <v>0.85</v>
      </c>
      <c r="I219" s="184"/>
      <c r="L219" s="179"/>
      <c r="M219" s="185"/>
      <c r="N219" s="186"/>
      <c r="O219" s="186"/>
      <c r="P219" s="186"/>
      <c r="Q219" s="186"/>
      <c r="R219" s="186"/>
      <c r="S219" s="186"/>
      <c r="T219" s="187"/>
      <c r="AT219" s="188" t="s">
        <v>137</v>
      </c>
      <c r="AU219" s="188" t="s">
        <v>81</v>
      </c>
      <c r="AV219" s="11" t="s">
        <v>81</v>
      </c>
      <c r="AW219" s="11" t="s">
        <v>36</v>
      </c>
      <c r="AX219" s="11" t="s">
        <v>73</v>
      </c>
      <c r="AY219" s="188" t="s">
        <v>126</v>
      </c>
    </row>
    <row r="220" spans="2:51" s="11" customFormat="1" ht="22.5" customHeight="1">
      <c r="B220" s="179"/>
      <c r="D220" s="177" t="s">
        <v>137</v>
      </c>
      <c r="E220" s="188" t="s">
        <v>22</v>
      </c>
      <c r="F220" s="189" t="s">
        <v>548</v>
      </c>
      <c r="H220" s="190">
        <v>0.6</v>
      </c>
      <c r="I220" s="184"/>
      <c r="L220" s="179"/>
      <c r="M220" s="185"/>
      <c r="N220" s="186"/>
      <c r="O220" s="186"/>
      <c r="P220" s="186"/>
      <c r="Q220" s="186"/>
      <c r="R220" s="186"/>
      <c r="S220" s="186"/>
      <c r="T220" s="187"/>
      <c r="AT220" s="188" t="s">
        <v>137</v>
      </c>
      <c r="AU220" s="188" t="s">
        <v>81</v>
      </c>
      <c r="AV220" s="11" t="s">
        <v>81</v>
      </c>
      <c r="AW220" s="11" t="s">
        <v>36</v>
      </c>
      <c r="AX220" s="11" t="s">
        <v>73</v>
      </c>
      <c r="AY220" s="188" t="s">
        <v>126</v>
      </c>
    </row>
    <row r="221" spans="2:51" s="12" customFormat="1" ht="22.5" customHeight="1">
      <c r="B221" s="191"/>
      <c r="D221" s="180" t="s">
        <v>137</v>
      </c>
      <c r="E221" s="192" t="s">
        <v>22</v>
      </c>
      <c r="F221" s="193" t="s">
        <v>146</v>
      </c>
      <c r="H221" s="194">
        <v>10.775</v>
      </c>
      <c r="I221" s="195"/>
      <c r="L221" s="191"/>
      <c r="M221" s="196"/>
      <c r="N221" s="197"/>
      <c r="O221" s="197"/>
      <c r="P221" s="197"/>
      <c r="Q221" s="197"/>
      <c r="R221" s="197"/>
      <c r="S221" s="197"/>
      <c r="T221" s="198"/>
      <c r="AT221" s="199" t="s">
        <v>137</v>
      </c>
      <c r="AU221" s="199" t="s">
        <v>81</v>
      </c>
      <c r="AV221" s="12" t="s">
        <v>133</v>
      </c>
      <c r="AW221" s="12" t="s">
        <v>36</v>
      </c>
      <c r="AX221" s="12" t="s">
        <v>23</v>
      </c>
      <c r="AY221" s="199" t="s">
        <v>126</v>
      </c>
    </row>
    <row r="222" spans="2:65" s="1" customFormat="1" ht="22.5" customHeight="1">
      <c r="B222" s="164"/>
      <c r="C222" s="165" t="s">
        <v>299</v>
      </c>
      <c r="D222" s="165" t="s">
        <v>128</v>
      </c>
      <c r="E222" s="166" t="s">
        <v>549</v>
      </c>
      <c r="F222" s="167" t="s">
        <v>550</v>
      </c>
      <c r="G222" s="168" t="s">
        <v>131</v>
      </c>
      <c r="H222" s="169">
        <v>26.828</v>
      </c>
      <c r="I222" s="170"/>
      <c r="J222" s="171">
        <f>ROUND(I222*H222,2)</f>
        <v>0</v>
      </c>
      <c r="K222" s="167" t="s">
        <v>201</v>
      </c>
      <c r="L222" s="34"/>
      <c r="M222" s="172" t="s">
        <v>22</v>
      </c>
      <c r="N222" s="173" t="s">
        <v>44</v>
      </c>
      <c r="O222" s="35"/>
      <c r="P222" s="174">
        <f>O222*H222</f>
        <v>0</v>
      </c>
      <c r="Q222" s="174">
        <v>0</v>
      </c>
      <c r="R222" s="174">
        <f>Q222*H222</f>
        <v>0</v>
      </c>
      <c r="S222" s="174">
        <v>0.36</v>
      </c>
      <c r="T222" s="175">
        <f>S222*H222</f>
        <v>9.65808</v>
      </c>
      <c r="AR222" s="17" t="s">
        <v>133</v>
      </c>
      <c r="AT222" s="17" t="s">
        <v>128</v>
      </c>
      <c r="AU222" s="17" t="s">
        <v>81</v>
      </c>
      <c r="AY222" s="17" t="s">
        <v>126</v>
      </c>
      <c r="BE222" s="176">
        <f>IF(N222="základní",J222,0)</f>
        <v>0</v>
      </c>
      <c r="BF222" s="176">
        <f>IF(N222="snížená",J222,0)</f>
        <v>0</v>
      </c>
      <c r="BG222" s="176">
        <f>IF(N222="zákl. přenesená",J222,0)</f>
        <v>0</v>
      </c>
      <c r="BH222" s="176">
        <f>IF(N222="sníž. přenesená",J222,0)</f>
        <v>0</v>
      </c>
      <c r="BI222" s="176">
        <f>IF(N222="nulová",J222,0)</f>
        <v>0</v>
      </c>
      <c r="BJ222" s="17" t="s">
        <v>23</v>
      </c>
      <c r="BK222" s="176">
        <f>ROUND(I222*H222,2)</f>
        <v>0</v>
      </c>
      <c r="BL222" s="17" t="s">
        <v>133</v>
      </c>
      <c r="BM222" s="17" t="s">
        <v>551</v>
      </c>
    </row>
    <row r="223" spans="2:47" s="1" customFormat="1" ht="22.5" customHeight="1">
      <c r="B223" s="34"/>
      <c r="D223" s="177" t="s">
        <v>135</v>
      </c>
      <c r="F223" s="178" t="s">
        <v>552</v>
      </c>
      <c r="I223" s="138"/>
      <c r="L223" s="34"/>
      <c r="M223" s="63"/>
      <c r="N223" s="35"/>
      <c r="O223" s="35"/>
      <c r="P223" s="35"/>
      <c r="Q223" s="35"/>
      <c r="R223" s="35"/>
      <c r="S223" s="35"/>
      <c r="T223" s="64"/>
      <c r="AT223" s="17" t="s">
        <v>135</v>
      </c>
      <c r="AU223" s="17" t="s">
        <v>81</v>
      </c>
    </row>
    <row r="224" spans="2:51" s="11" customFormat="1" ht="22.5" customHeight="1">
      <c r="B224" s="179"/>
      <c r="D224" s="177" t="s">
        <v>137</v>
      </c>
      <c r="E224" s="188" t="s">
        <v>22</v>
      </c>
      <c r="F224" s="189" t="s">
        <v>454</v>
      </c>
      <c r="H224" s="190">
        <v>16.59</v>
      </c>
      <c r="I224" s="184"/>
      <c r="L224" s="179"/>
      <c r="M224" s="185"/>
      <c r="N224" s="186"/>
      <c r="O224" s="186"/>
      <c r="P224" s="186"/>
      <c r="Q224" s="186"/>
      <c r="R224" s="186"/>
      <c r="S224" s="186"/>
      <c r="T224" s="187"/>
      <c r="AT224" s="188" t="s">
        <v>137</v>
      </c>
      <c r="AU224" s="188" t="s">
        <v>81</v>
      </c>
      <c r="AV224" s="11" t="s">
        <v>81</v>
      </c>
      <c r="AW224" s="11" t="s">
        <v>36</v>
      </c>
      <c r="AX224" s="11" t="s">
        <v>73</v>
      </c>
      <c r="AY224" s="188" t="s">
        <v>126</v>
      </c>
    </row>
    <row r="225" spans="2:51" s="11" customFormat="1" ht="22.5" customHeight="1">
      <c r="B225" s="179"/>
      <c r="D225" s="177" t="s">
        <v>137</v>
      </c>
      <c r="E225" s="188" t="s">
        <v>22</v>
      </c>
      <c r="F225" s="189" t="s">
        <v>455</v>
      </c>
      <c r="H225" s="190">
        <v>10.238</v>
      </c>
      <c r="I225" s="184"/>
      <c r="L225" s="179"/>
      <c r="M225" s="185"/>
      <c r="N225" s="186"/>
      <c r="O225" s="186"/>
      <c r="P225" s="186"/>
      <c r="Q225" s="186"/>
      <c r="R225" s="186"/>
      <c r="S225" s="186"/>
      <c r="T225" s="187"/>
      <c r="AT225" s="188" t="s">
        <v>137</v>
      </c>
      <c r="AU225" s="188" t="s">
        <v>81</v>
      </c>
      <c r="AV225" s="11" t="s">
        <v>81</v>
      </c>
      <c r="AW225" s="11" t="s">
        <v>36</v>
      </c>
      <c r="AX225" s="11" t="s">
        <v>73</v>
      </c>
      <c r="AY225" s="188" t="s">
        <v>126</v>
      </c>
    </row>
    <row r="226" spans="2:51" s="12" customFormat="1" ht="22.5" customHeight="1">
      <c r="B226" s="191"/>
      <c r="D226" s="180" t="s">
        <v>137</v>
      </c>
      <c r="E226" s="192" t="s">
        <v>22</v>
      </c>
      <c r="F226" s="193" t="s">
        <v>146</v>
      </c>
      <c r="H226" s="194">
        <v>26.828</v>
      </c>
      <c r="I226" s="195"/>
      <c r="L226" s="191"/>
      <c r="M226" s="196"/>
      <c r="N226" s="197"/>
      <c r="O226" s="197"/>
      <c r="P226" s="197"/>
      <c r="Q226" s="197"/>
      <c r="R226" s="197"/>
      <c r="S226" s="197"/>
      <c r="T226" s="198"/>
      <c r="AT226" s="199" t="s">
        <v>137</v>
      </c>
      <c r="AU226" s="199" t="s">
        <v>81</v>
      </c>
      <c r="AV226" s="12" t="s">
        <v>133</v>
      </c>
      <c r="AW226" s="12" t="s">
        <v>36</v>
      </c>
      <c r="AX226" s="12" t="s">
        <v>23</v>
      </c>
      <c r="AY226" s="199" t="s">
        <v>126</v>
      </c>
    </row>
    <row r="227" spans="2:65" s="1" customFormat="1" ht="22.5" customHeight="1">
      <c r="B227" s="164"/>
      <c r="C227" s="165" t="s">
        <v>304</v>
      </c>
      <c r="D227" s="165" t="s">
        <v>128</v>
      </c>
      <c r="E227" s="166" t="s">
        <v>553</v>
      </c>
      <c r="F227" s="167" t="s">
        <v>554</v>
      </c>
      <c r="G227" s="168" t="s">
        <v>131</v>
      </c>
      <c r="H227" s="169">
        <v>31.175</v>
      </c>
      <c r="I227" s="170"/>
      <c r="J227" s="171">
        <f>ROUND(I227*H227,2)</f>
        <v>0</v>
      </c>
      <c r="K227" s="167" t="s">
        <v>201</v>
      </c>
      <c r="L227" s="34"/>
      <c r="M227" s="172" t="s">
        <v>22</v>
      </c>
      <c r="N227" s="173" t="s">
        <v>44</v>
      </c>
      <c r="O227" s="35"/>
      <c r="P227" s="174">
        <f>O227*H227</f>
        <v>0</v>
      </c>
      <c r="Q227" s="174">
        <v>0</v>
      </c>
      <c r="R227" s="174">
        <f>Q227*H227</f>
        <v>0</v>
      </c>
      <c r="S227" s="174">
        <v>0.014</v>
      </c>
      <c r="T227" s="175">
        <f>S227*H227</f>
        <v>0.43645</v>
      </c>
      <c r="AR227" s="17" t="s">
        <v>133</v>
      </c>
      <c r="AT227" s="17" t="s">
        <v>128</v>
      </c>
      <c r="AU227" s="17" t="s">
        <v>81</v>
      </c>
      <c r="AY227" s="17" t="s">
        <v>126</v>
      </c>
      <c r="BE227" s="176">
        <f>IF(N227="základní",J227,0)</f>
        <v>0</v>
      </c>
      <c r="BF227" s="176">
        <f>IF(N227="snížená",J227,0)</f>
        <v>0</v>
      </c>
      <c r="BG227" s="176">
        <f>IF(N227="zákl. přenesená",J227,0)</f>
        <v>0</v>
      </c>
      <c r="BH227" s="176">
        <f>IF(N227="sníž. přenesená",J227,0)</f>
        <v>0</v>
      </c>
      <c r="BI227" s="176">
        <f>IF(N227="nulová",J227,0)</f>
        <v>0</v>
      </c>
      <c r="BJ227" s="17" t="s">
        <v>23</v>
      </c>
      <c r="BK227" s="176">
        <f>ROUND(I227*H227,2)</f>
        <v>0</v>
      </c>
      <c r="BL227" s="17" t="s">
        <v>133</v>
      </c>
      <c r="BM227" s="17" t="s">
        <v>555</v>
      </c>
    </row>
    <row r="228" spans="2:47" s="1" customFormat="1" ht="22.5" customHeight="1">
      <c r="B228" s="34"/>
      <c r="D228" s="177" t="s">
        <v>135</v>
      </c>
      <c r="F228" s="178" t="s">
        <v>556</v>
      </c>
      <c r="I228" s="138"/>
      <c r="L228" s="34"/>
      <c r="M228" s="63"/>
      <c r="N228" s="35"/>
      <c r="O228" s="35"/>
      <c r="P228" s="35"/>
      <c r="Q228" s="35"/>
      <c r="R228" s="35"/>
      <c r="S228" s="35"/>
      <c r="T228" s="64"/>
      <c r="AT228" s="17" t="s">
        <v>135</v>
      </c>
      <c r="AU228" s="17" t="s">
        <v>81</v>
      </c>
    </row>
    <row r="229" spans="2:51" s="11" customFormat="1" ht="31.5" customHeight="1">
      <c r="B229" s="179"/>
      <c r="D229" s="180" t="s">
        <v>137</v>
      </c>
      <c r="E229" s="181" t="s">
        <v>22</v>
      </c>
      <c r="F229" s="182" t="s">
        <v>498</v>
      </c>
      <c r="H229" s="183">
        <v>31.175</v>
      </c>
      <c r="I229" s="184"/>
      <c r="L229" s="179"/>
      <c r="M229" s="185"/>
      <c r="N229" s="186"/>
      <c r="O229" s="186"/>
      <c r="P229" s="186"/>
      <c r="Q229" s="186"/>
      <c r="R229" s="186"/>
      <c r="S229" s="186"/>
      <c r="T229" s="187"/>
      <c r="AT229" s="188" t="s">
        <v>137</v>
      </c>
      <c r="AU229" s="188" t="s">
        <v>81</v>
      </c>
      <c r="AV229" s="11" t="s">
        <v>81</v>
      </c>
      <c r="AW229" s="11" t="s">
        <v>36</v>
      </c>
      <c r="AX229" s="11" t="s">
        <v>23</v>
      </c>
      <c r="AY229" s="188" t="s">
        <v>126</v>
      </c>
    </row>
    <row r="230" spans="2:65" s="1" customFormat="1" ht="22.5" customHeight="1">
      <c r="B230" s="164"/>
      <c r="C230" s="165" t="s">
        <v>309</v>
      </c>
      <c r="D230" s="165" t="s">
        <v>128</v>
      </c>
      <c r="E230" s="166" t="s">
        <v>557</v>
      </c>
      <c r="F230" s="167" t="s">
        <v>558</v>
      </c>
      <c r="G230" s="168" t="s">
        <v>131</v>
      </c>
      <c r="H230" s="169">
        <v>31.175</v>
      </c>
      <c r="I230" s="170"/>
      <c r="J230" s="171">
        <f>ROUND(I230*H230,2)</f>
        <v>0</v>
      </c>
      <c r="K230" s="167" t="s">
        <v>201</v>
      </c>
      <c r="L230" s="34"/>
      <c r="M230" s="172" t="s">
        <v>22</v>
      </c>
      <c r="N230" s="173" t="s">
        <v>44</v>
      </c>
      <c r="O230" s="35"/>
      <c r="P230" s="174">
        <f>O230*H230</f>
        <v>0</v>
      </c>
      <c r="Q230" s="174">
        <v>0</v>
      </c>
      <c r="R230" s="174">
        <f>Q230*H230</f>
        <v>0</v>
      </c>
      <c r="S230" s="174">
        <v>0</v>
      </c>
      <c r="T230" s="175">
        <f>S230*H230</f>
        <v>0</v>
      </c>
      <c r="AR230" s="17" t="s">
        <v>133</v>
      </c>
      <c r="AT230" s="17" t="s">
        <v>128</v>
      </c>
      <c r="AU230" s="17" t="s">
        <v>81</v>
      </c>
      <c r="AY230" s="17" t="s">
        <v>126</v>
      </c>
      <c r="BE230" s="176">
        <f>IF(N230="základní",J230,0)</f>
        <v>0</v>
      </c>
      <c r="BF230" s="176">
        <f>IF(N230="snížená",J230,0)</f>
        <v>0</v>
      </c>
      <c r="BG230" s="176">
        <f>IF(N230="zákl. přenesená",J230,0)</f>
        <v>0</v>
      </c>
      <c r="BH230" s="176">
        <f>IF(N230="sníž. přenesená",J230,0)</f>
        <v>0</v>
      </c>
      <c r="BI230" s="176">
        <f>IF(N230="nulová",J230,0)</f>
        <v>0</v>
      </c>
      <c r="BJ230" s="17" t="s">
        <v>23</v>
      </c>
      <c r="BK230" s="176">
        <f>ROUND(I230*H230,2)</f>
        <v>0</v>
      </c>
      <c r="BL230" s="17" t="s">
        <v>133</v>
      </c>
      <c r="BM230" s="17" t="s">
        <v>559</v>
      </c>
    </row>
    <row r="231" spans="2:47" s="1" customFormat="1" ht="30" customHeight="1">
      <c r="B231" s="34"/>
      <c r="D231" s="177" t="s">
        <v>135</v>
      </c>
      <c r="F231" s="178" t="s">
        <v>560</v>
      </c>
      <c r="I231" s="138"/>
      <c r="L231" s="34"/>
      <c r="M231" s="63"/>
      <c r="N231" s="35"/>
      <c r="O231" s="35"/>
      <c r="P231" s="35"/>
      <c r="Q231" s="35"/>
      <c r="R231" s="35"/>
      <c r="S231" s="35"/>
      <c r="T231" s="64"/>
      <c r="AT231" s="17" t="s">
        <v>135</v>
      </c>
      <c r="AU231" s="17" t="s">
        <v>81</v>
      </c>
    </row>
    <row r="232" spans="2:47" s="1" customFormat="1" ht="102" customHeight="1">
      <c r="B232" s="34"/>
      <c r="D232" s="180" t="s">
        <v>394</v>
      </c>
      <c r="F232" s="229" t="s">
        <v>561</v>
      </c>
      <c r="I232" s="138"/>
      <c r="L232" s="34"/>
      <c r="M232" s="63"/>
      <c r="N232" s="35"/>
      <c r="O232" s="35"/>
      <c r="P232" s="35"/>
      <c r="Q232" s="35"/>
      <c r="R232" s="35"/>
      <c r="S232" s="35"/>
      <c r="T232" s="64"/>
      <c r="AT232" s="17" t="s">
        <v>394</v>
      </c>
      <c r="AU232" s="17" t="s">
        <v>81</v>
      </c>
    </row>
    <row r="233" spans="2:65" s="1" customFormat="1" ht="22.5" customHeight="1">
      <c r="B233" s="164"/>
      <c r="C233" s="165" t="s">
        <v>314</v>
      </c>
      <c r="D233" s="165" t="s">
        <v>128</v>
      </c>
      <c r="E233" s="166" t="s">
        <v>562</v>
      </c>
      <c r="F233" s="167" t="s">
        <v>563</v>
      </c>
      <c r="G233" s="168" t="s">
        <v>131</v>
      </c>
      <c r="H233" s="169">
        <v>31.175</v>
      </c>
      <c r="I233" s="170"/>
      <c r="J233" s="171">
        <f>ROUND(I233*H233,2)</f>
        <v>0</v>
      </c>
      <c r="K233" s="167" t="s">
        <v>201</v>
      </c>
      <c r="L233" s="34"/>
      <c r="M233" s="172" t="s">
        <v>22</v>
      </c>
      <c r="N233" s="173" t="s">
        <v>44</v>
      </c>
      <c r="O233" s="35"/>
      <c r="P233" s="174">
        <f>O233*H233</f>
        <v>0</v>
      </c>
      <c r="Q233" s="174">
        <v>0</v>
      </c>
      <c r="R233" s="174">
        <f>Q233*H233</f>
        <v>0</v>
      </c>
      <c r="S233" s="174">
        <v>0</v>
      </c>
      <c r="T233" s="175">
        <f>S233*H233</f>
        <v>0</v>
      </c>
      <c r="AR233" s="17" t="s">
        <v>133</v>
      </c>
      <c r="AT233" s="17" t="s">
        <v>128</v>
      </c>
      <c r="AU233" s="17" t="s">
        <v>81</v>
      </c>
      <c r="AY233" s="17" t="s">
        <v>126</v>
      </c>
      <c r="BE233" s="176">
        <f>IF(N233="základní",J233,0)</f>
        <v>0</v>
      </c>
      <c r="BF233" s="176">
        <f>IF(N233="snížená",J233,0)</f>
        <v>0</v>
      </c>
      <c r="BG233" s="176">
        <f>IF(N233="zákl. přenesená",J233,0)</f>
        <v>0</v>
      </c>
      <c r="BH233" s="176">
        <f>IF(N233="sníž. přenesená",J233,0)</f>
        <v>0</v>
      </c>
      <c r="BI233" s="176">
        <f>IF(N233="nulová",J233,0)</f>
        <v>0</v>
      </c>
      <c r="BJ233" s="17" t="s">
        <v>23</v>
      </c>
      <c r="BK233" s="176">
        <f>ROUND(I233*H233,2)</f>
        <v>0</v>
      </c>
      <c r="BL233" s="17" t="s">
        <v>133</v>
      </c>
      <c r="BM233" s="17" t="s">
        <v>564</v>
      </c>
    </row>
    <row r="234" spans="2:47" s="1" customFormat="1" ht="22.5" customHeight="1">
      <c r="B234" s="34"/>
      <c r="D234" s="177" t="s">
        <v>135</v>
      </c>
      <c r="F234" s="178" t="s">
        <v>565</v>
      </c>
      <c r="I234" s="138"/>
      <c r="L234" s="34"/>
      <c r="M234" s="63"/>
      <c r="N234" s="35"/>
      <c r="O234" s="35"/>
      <c r="P234" s="35"/>
      <c r="Q234" s="35"/>
      <c r="R234" s="35"/>
      <c r="S234" s="35"/>
      <c r="T234" s="64"/>
      <c r="AT234" s="17" t="s">
        <v>135</v>
      </c>
      <c r="AU234" s="17" t="s">
        <v>81</v>
      </c>
    </row>
    <row r="235" spans="2:47" s="1" customFormat="1" ht="102" customHeight="1">
      <c r="B235" s="34"/>
      <c r="D235" s="180" t="s">
        <v>394</v>
      </c>
      <c r="F235" s="229" t="s">
        <v>561</v>
      </c>
      <c r="I235" s="138"/>
      <c r="L235" s="34"/>
      <c r="M235" s="63"/>
      <c r="N235" s="35"/>
      <c r="O235" s="35"/>
      <c r="P235" s="35"/>
      <c r="Q235" s="35"/>
      <c r="R235" s="35"/>
      <c r="S235" s="35"/>
      <c r="T235" s="64"/>
      <c r="AT235" s="17" t="s">
        <v>394</v>
      </c>
      <c r="AU235" s="17" t="s">
        <v>81</v>
      </c>
    </row>
    <row r="236" spans="2:65" s="1" customFormat="1" ht="22.5" customHeight="1">
      <c r="B236" s="164"/>
      <c r="C236" s="165" t="s">
        <v>319</v>
      </c>
      <c r="D236" s="165" t="s">
        <v>128</v>
      </c>
      <c r="E236" s="166" t="s">
        <v>566</v>
      </c>
      <c r="F236" s="167" t="s">
        <v>567</v>
      </c>
      <c r="G236" s="168" t="s">
        <v>131</v>
      </c>
      <c r="H236" s="169">
        <v>162.6</v>
      </c>
      <c r="I236" s="170"/>
      <c r="J236" s="171">
        <f>ROUND(I236*H236,2)</f>
        <v>0</v>
      </c>
      <c r="K236" s="167" t="s">
        <v>201</v>
      </c>
      <c r="L236" s="34"/>
      <c r="M236" s="172" t="s">
        <v>22</v>
      </c>
      <c r="N236" s="173" t="s">
        <v>44</v>
      </c>
      <c r="O236" s="35"/>
      <c r="P236" s="174">
        <f>O236*H236</f>
        <v>0</v>
      </c>
      <c r="Q236" s="174">
        <v>0</v>
      </c>
      <c r="R236" s="174">
        <f>Q236*H236</f>
        <v>0</v>
      </c>
      <c r="S236" s="174">
        <v>0.066</v>
      </c>
      <c r="T236" s="175">
        <f>S236*H236</f>
        <v>10.7316</v>
      </c>
      <c r="AR236" s="17" t="s">
        <v>133</v>
      </c>
      <c r="AT236" s="17" t="s">
        <v>128</v>
      </c>
      <c r="AU236" s="17" t="s">
        <v>81</v>
      </c>
      <c r="AY236" s="17" t="s">
        <v>126</v>
      </c>
      <c r="BE236" s="176">
        <f>IF(N236="základní",J236,0)</f>
        <v>0</v>
      </c>
      <c r="BF236" s="176">
        <f>IF(N236="snížená",J236,0)</f>
        <v>0</v>
      </c>
      <c r="BG236" s="176">
        <f>IF(N236="zákl. přenesená",J236,0)</f>
        <v>0</v>
      </c>
      <c r="BH236" s="176">
        <f>IF(N236="sníž. přenesená",J236,0)</f>
        <v>0</v>
      </c>
      <c r="BI236" s="176">
        <f>IF(N236="nulová",J236,0)</f>
        <v>0</v>
      </c>
      <c r="BJ236" s="17" t="s">
        <v>23</v>
      </c>
      <c r="BK236" s="176">
        <f>ROUND(I236*H236,2)</f>
        <v>0</v>
      </c>
      <c r="BL236" s="17" t="s">
        <v>133</v>
      </c>
      <c r="BM236" s="17" t="s">
        <v>568</v>
      </c>
    </row>
    <row r="237" spans="2:47" s="1" customFormat="1" ht="22.5" customHeight="1">
      <c r="B237" s="34"/>
      <c r="D237" s="177" t="s">
        <v>135</v>
      </c>
      <c r="F237" s="178" t="s">
        <v>569</v>
      </c>
      <c r="I237" s="138"/>
      <c r="L237" s="34"/>
      <c r="M237" s="63"/>
      <c r="N237" s="35"/>
      <c r="O237" s="35"/>
      <c r="P237" s="35"/>
      <c r="Q237" s="35"/>
      <c r="R237" s="35"/>
      <c r="S237" s="35"/>
      <c r="T237" s="64"/>
      <c r="AT237" s="17" t="s">
        <v>135</v>
      </c>
      <c r="AU237" s="17" t="s">
        <v>81</v>
      </c>
    </row>
    <row r="238" spans="2:47" s="1" customFormat="1" ht="42" customHeight="1">
      <c r="B238" s="34"/>
      <c r="D238" s="177" t="s">
        <v>394</v>
      </c>
      <c r="F238" s="210" t="s">
        <v>570</v>
      </c>
      <c r="I238" s="138"/>
      <c r="L238" s="34"/>
      <c r="M238" s="63"/>
      <c r="N238" s="35"/>
      <c r="O238" s="35"/>
      <c r="P238" s="35"/>
      <c r="Q238" s="35"/>
      <c r="R238" s="35"/>
      <c r="S238" s="35"/>
      <c r="T238" s="64"/>
      <c r="AT238" s="17" t="s">
        <v>394</v>
      </c>
      <c r="AU238" s="17" t="s">
        <v>81</v>
      </c>
    </row>
    <row r="239" spans="2:51" s="11" customFormat="1" ht="22.5" customHeight="1">
      <c r="B239" s="179"/>
      <c r="D239" s="177" t="s">
        <v>137</v>
      </c>
      <c r="E239" s="188" t="s">
        <v>22</v>
      </c>
      <c r="F239" s="189" t="s">
        <v>571</v>
      </c>
      <c r="H239" s="190">
        <v>30.3</v>
      </c>
      <c r="I239" s="184"/>
      <c r="L239" s="179"/>
      <c r="M239" s="185"/>
      <c r="N239" s="186"/>
      <c r="O239" s="186"/>
      <c r="P239" s="186"/>
      <c r="Q239" s="186"/>
      <c r="R239" s="186"/>
      <c r="S239" s="186"/>
      <c r="T239" s="187"/>
      <c r="AT239" s="188" t="s">
        <v>137</v>
      </c>
      <c r="AU239" s="188" t="s">
        <v>81</v>
      </c>
      <c r="AV239" s="11" t="s">
        <v>81</v>
      </c>
      <c r="AW239" s="11" t="s">
        <v>36</v>
      </c>
      <c r="AX239" s="11" t="s">
        <v>73</v>
      </c>
      <c r="AY239" s="188" t="s">
        <v>126</v>
      </c>
    </row>
    <row r="240" spans="2:51" s="11" customFormat="1" ht="22.5" customHeight="1">
      <c r="B240" s="179"/>
      <c r="D240" s="177" t="s">
        <v>137</v>
      </c>
      <c r="E240" s="188" t="s">
        <v>22</v>
      </c>
      <c r="F240" s="189" t="s">
        <v>572</v>
      </c>
      <c r="H240" s="190">
        <v>4.6</v>
      </c>
      <c r="I240" s="184"/>
      <c r="L240" s="179"/>
      <c r="M240" s="185"/>
      <c r="N240" s="186"/>
      <c r="O240" s="186"/>
      <c r="P240" s="186"/>
      <c r="Q240" s="186"/>
      <c r="R240" s="186"/>
      <c r="S240" s="186"/>
      <c r="T240" s="187"/>
      <c r="AT240" s="188" t="s">
        <v>137</v>
      </c>
      <c r="AU240" s="188" t="s">
        <v>81</v>
      </c>
      <c r="AV240" s="11" t="s">
        <v>81</v>
      </c>
      <c r="AW240" s="11" t="s">
        <v>36</v>
      </c>
      <c r="AX240" s="11" t="s">
        <v>73</v>
      </c>
      <c r="AY240" s="188" t="s">
        <v>126</v>
      </c>
    </row>
    <row r="241" spans="2:51" s="11" customFormat="1" ht="22.5" customHeight="1">
      <c r="B241" s="179"/>
      <c r="D241" s="177" t="s">
        <v>137</v>
      </c>
      <c r="E241" s="188" t="s">
        <v>22</v>
      </c>
      <c r="F241" s="189" t="s">
        <v>573</v>
      </c>
      <c r="H241" s="190">
        <v>7.3</v>
      </c>
      <c r="I241" s="184"/>
      <c r="L241" s="179"/>
      <c r="M241" s="185"/>
      <c r="N241" s="186"/>
      <c r="O241" s="186"/>
      <c r="P241" s="186"/>
      <c r="Q241" s="186"/>
      <c r="R241" s="186"/>
      <c r="S241" s="186"/>
      <c r="T241" s="187"/>
      <c r="AT241" s="188" t="s">
        <v>137</v>
      </c>
      <c r="AU241" s="188" t="s">
        <v>81</v>
      </c>
      <c r="AV241" s="11" t="s">
        <v>81</v>
      </c>
      <c r="AW241" s="11" t="s">
        <v>36</v>
      </c>
      <c r="AX241" s="11" t="s">
        <v>73</v>
      </c>
      <c r="AY241" s="188" t="s">
        <v>126</v>
      </c>
    </row>
    <row r="242" spans="2:51" s="11" customFormat="1" ht="22.5" customHeight="1">
      <c r="B242" s="179"/>
      <c r="D242" s="177" t="s">
        <v>137</v>
      </c>
      <c r="E242" s="188" t="s">
        <v>22</v>
      </c>
      <c r="F242" s="189" t="s">
        <v>574</v>
      </c>
      <c r="H242" s="190">
        <v>31.9</v>
      </c>
      <c r="I242" s="184"/>
      <c r="L242" s="179"/>
      <c r="M242" s="185"/>
      <c r="N242" s="186"/>
      <c r="O242" s="186"/>
      <c r="P242" s="186"/>
      <c r="Q242" s="186"/>
      <c r="R242" s="186"/>
      <c r="S242" s="186"/>
      <c r="T242" s="187"/>
      <c r="AT242" s="188" t="s">
        <v>137</v>
      </c>
      <c r="AU242" s="188" t="s">
        <v>81</v>
      </c>
      <c r="AV242" s="11" t="s">
        <v>81</v>
      </c>
      <c r="AW242" s="11" t="s">
        <v>36</v>
      </c>
      <c r="AX242" s="11" t="s">
        <v>73</v>
      </c>
      <c r="AY242" s="188" t="s">
        <v>126</v>
      </c>
    </row>
    <row r="243" spans="2:51" s="11" customFormat="1" ht="22.5" customHeight="1">
      <c r="B243" s="179"/>
      <c r="D243" s="177" t="s">
        <v>137</v>
      </c>
      <c r="E243" s="188" t="s">
        <v>22</v>
      </c>
      <c r="F243" s="189" t="s">
        <v>575</v>
      </c>
      <c r="H243" s="190">
        <v>4.7</v>
      </c>
      <c r="I243" s="184"/>
      <c r="L243" s="179"/>
      <c r="M243" s="185"/>
      <c r="N243" s="186"/>
      <c r="O243" s="186"/>
      <c r="P243" s="186"/>
      <c r="Q243" s="186"/>
      <c r="R243" s="186"/>
      <c r="S243" s="186"/>
      <c r="T243" s="187"/>
      <c r="AT243" s="188" t="s">
        <v>137</v>
      </c>
      <c r="AU243" s="188" t="s">
        <v>81</v>
      </c>
      <c r="AV243" s="11" t="s">
        <v>81</v>
      </c>
      <c r="AW243" s="11" t="s">
        <v>36</v>
      </c>
      <c r="AX243" s="11" t="s">
        <v>73</v>
      </c>
      <c r="AY243" s="188" t="s">
        <v>126</v>
      </c>
    </row>
    <row r="244" spans="2:51" s="11" customFormat="1" ht="22.5" customHeight="1">
      <c r="B244" s="179"/>
      <c r="D244" s="177" t="s">
        <v>137</v>
      </c>
      <c r="E244" s="188" t="s">
        <v>22</v>
      </c>
      <c r="F244" s="189" t="s">
        <v>576</v>
      </c>
      <c r="H244" s="190">
        <v>4.3</v>
      </c>
      <c r="I244" s="184"/>
      <c r="L244" s="179"/>
      <c r="M244" s="185"/>
      <c r="N244" s="186"/>
      <c r="O244" s="186"/>
      <c r="P244" s="186"/>
      <c r="Q244" s="186"/>
      <c r="R244" s="186"/>
      <c r="S244" s="186"/>
      <c r="T244" s="187"/>
      <c r="AT244" s="188" t="s">
        <v>137</v>
      </c>
      <c r="AU244" s="188" t="s">
        <v>81</v>
      </c>
      <c r="AV244" s="11" t="s">
        <v>81</v>
      </c>
      <c r="AW244" s="11" t="s">
        <v>36</v>
      </c>
      <c r="AX244" s="11" t="s">
        <v>73</v>
      </c>
      <c r="AY244" s="188" t="s">
        <v>126</v>
      </c>
    </row>
    <row r="245" spans="2:51" s="11" customFormat="1" ht="22.5" customHeight="1">
      <c r="B245" s="179"/>
      <c r="D245" s="177" t="s">
        <v>137</v>
      </c>
      <c r="E245" s="188" t="s">
        <v>22</v>
      </c>
      <c r="F245" s="189" t="s">
        <v>577</v>
      </c>
      <c r="H245" s="190">
        <v>20.8</v>
      </c>
      <c r="I245" s="184"/>
      <c r="L245" s="179"/>
      <c r="M245" s="185"/>
      <c r="N245" s="186"/>
      <c r="O245" s="186"/>
      <c r="P245" s="186"/>
      <c r="Q245" s="186"/>
      <c r="R245" s="186"/>
      <c r="S245" s="186"/>
      <c r="T245" s="187"/>
      <c r="AT245" s="188" t="s">
        <v>137</v>
      </c>
      <c r="AU245" s="188" t="s">
        <v>81</v>
      </c>
      <c r="AV245" s="11" t="s">
        <v>81</v>
      </c>
      <c r="AW245" s="11" t="s">
        <v>36</v>
      </c>
      <c r="AX245" s="11" t="s">
        <v>73</v>
      </c>
      <c r="AY245" s="188" t="s">
        <v>126</v>
      </c>
    </row>
    <row r="246" spans="2:51" s="11" customFormat="1" ht="22.5" customHeight="1">
      <c r="B246" s="179"/>
      <c r="D246" s="177" t="s">
        <v>137</v>
      </c>
      <c r="E246" s="188" t="s">
        <v>22</v>
      </c>
      <c r="F246" s="189" t="s">
        <v>578</v>
      </c>
      <c r="H246" s="190">
        <v>58.7</v>
      </c>
      <c r="I246" s="184"/>
      <c r="L246" s="179"/>
      <c r="M246" s="185"/>
      <c r="N246" s="186"/>
      <c r="O246" s="186"/>
      <c r="P246" s="186"/>
      <c r="Q246" s="186"/>
      <c r="R246" s="186"/>
      <c r="S246" s="186"/>
      <c r="T246" s="187"/>
      <c r="AT246" s="188" t="s">
        <v>137</v>
      </c>
      <c r="AU246" s="188" t="s">
        <v>81</v>
      </c>
      <c r="AV246" s="11" t="s">
        <v>81</v>
      </c>
      <c r="AW246" s="11" t="s">
        <v>36</v>
      </c>
      <c r="AX246" s="11" t="s">
        <v>73</v>
      </c>
      <c r="AY246" s="188" t="s">
        <v>126</v>
      </c>
    </row>
    <row r="247" spans="2:51" s="12" customFormat="1" ht="22.5" customHeight="1">
      <c r="B247" s="191"/>
      <c r="D247" s="180" t="s">
        <v>137</v>
      </c>
      <c r="E247" s="192" t="s">
        <v>22</v>
      </c>
      <c r="F247" s="193" t="s">
        <v>146</v>
      </c>
      <c r="H247" s="194">
        <v>162.6</v>
      </c>
      <c r="I247" s="195"/>
      <c r="L247" s="191"/>
      <c r="M247" s="196"/>
      <c r="N247" s="197"/>
      <c r="O247" s="197"/>
      <c r="P247" s="197"/>
      <c r="Q247" s="197"/>
      <c r="R247" s="197"/>
      <c r="S247" s="197"/>
      <c r="T247" s="198"/>
      <c r="AT247" s="199" t="s">
        <v>137</v>
      </c>
      <c r="AU247" s="199" t="s">
        <v>81</v>
      </c>
      <c r="AV247" s="12" t="s">
        <v>133</v>
      </c>
      <c r="AW247" s="12" t="s">
        <v>36</v>
      </c>
      <c r="AX247" s="12" t="s">
        <v>23</v>
      </c>
      <c r="AY247" s="199" t="s">
        <v>126</v>
      </c>
    </row>
    <row r="248" spans="2:65" s="1" customFormat="1" ht="22.5" customHeight="1">
      <c r="B248" s="164"/>
      <c r="C248" s="165" t="s">
        <v>327</v>
      </c>
      <c r="D248" s="165" t="s">
        <v>128</v>
      </c>
      <c r="E248" s="166" t="s">
        <v>579</v>
      </c>
      <c r="F248" s="167" t="s">
        <v>580</v>
      </c>
      <c r="G248" s="168" t="s">
        <v>131</v>
      </c>
      <c r="H248" s="169">
        <v>162.6</v>
      </c>
      <c r="I248" s="170"/>
      <c r="J248" s="171">
        <f>ROUND(I248*H248,2)</f>
        <v>0</v>
      </c>
      <c r="K248" s="167" t="s">
        <v>201</v>
      </c>
      <c r="L248" s="34"/>
      <c r="M248" s="172" t="s">
        <v>22</v>
      </c>
      <c r="N248" s="173" t="s">
        <v>44</v>
      </c>
      <c r="O248" s="35"/>
      <c r="P248" s="174">
        <f>O248*H248</f>
        <v>0</v>
      </c>
      <c r="Q248" s="174">
        <v>0</v>
      </c>
      <c r="R248" s="174">
        <f>Q248*H248</f>
        <v>0</v>
      </c>
      <c r="S248" s="174">
        <v>0</v>
      </c>
      <c r="T248" s="175">
        <f>S248*H248</f>
        <v>0</v>
      </c>
      <c r="AR248" s="17" t="s">
        <v>133</v>
      </c>
      <c r="AT248" s="17" t="s">
        <v>128</v>
      </c>
      <c r="AU248" s="17" t="s">
        <v>81</v>
      </c>
      <c r="AY248" s="17" t="s">
        <v>126</v>
      </c>
      <c r="BE248" s="176">
        <f>IF(N248="základní",J248,0)</f>
        <v>0</v>
      </c>
      <c r="BF248" s="176">
        <f>IF(N248="snížená",J248,0)</f>
        <v>0</v>
      </c>
      <c r="BG248" s="176">
        <f>IF(N248="zákl. přenesená",J248,0)</f>
        <v>0</v>
      </c>
      <c r="BH248" s="176">
        <f>IF(N248="sníž. přenesená",J248,0)</f>
        <v>0</v>
      </c>
      <c r="BI248" s="176">
        <f>IF(N248="nulová",J248,0)</f>
        <v>0</v>
      </c>
      <c r="BJ248" s="17" t="s">
        <v>23</v>
      </c>
      <c r="BK248" s="176">
        <f>ROUND(I248*H248,2)</f>
        <v>0</v>
      </c>
      <c r="BL248" s="17" t="s">
        <v>133</v>
      </c>
      <c r="BM248" s="17" t="s">
        <v>581</v>
      </c>
    </row>
    <row r="249" spans="2:47" s="1" customFormat="1" ht="22.5" customHeight="1">
      <c r="B249" s="34"/>
      <c r="D249" s="177" t="s">
        <v>135</v>
      </c>
      <c r="F249" s="178" t="s">
        <v>582</v>
      </c>
      <c r="I249" s="138"/>
      <c r="L249" s="34"/>
      <c r="M249" s="63"/>
      <c r="N249" s="35"/>
      <c r="O249" s="35"/>
      <c r="P249" s="35"/>
      <c r="Q249" s="35"/>
      <c r="R249" s="35"/>
      <c r="S249" s="35"/>
      <c r="T249" s="64"/>
      <c r="AT249" s="17" t="s">
        <v>135</v>
      </c>
      <c r="AU249" s="17" t="s">
        <v>81</v>
      </c>
    </row>
    <row r="250" spans="2:47" s="1" customFormat="1" ht="42" customHeight="1">
      <c r="B250" s="34"/>
      <c r="D250" s="180" t="s">
        <v>394</v>
      </c>
      <c r="F250" s="229" t="s">
        <v>570</v>
      </c>
      <c r="I250" s="138"/>
      <c r="L250" s="34"/>
      <c r="M250" s="63"/>
      <c r="N250" s="35"/>
      <c r="O250" s="35"/>
      <c r="P250" s="35"/>
      <c r="Q250" s="35"/>
      <c r="R250" s="35"/>
      <c r="S250" s="35"/>
      <c r="T250" s="64"/>
      <c r="AT250" s="17" t="s">
        <v>394</v>
      </c>
      <c r="AU250" s="17" t="s">
        <v>81</v>
      </c>
    </row>
    <row r="251" spans="2:65" s="1" customFormat="1" ht="22.5" customHeight="1">
      <c r="B251" s="164"/>
      <c r="C251" s="165" t="s">
        <v>342</v>
      </c>
      <c r="D251" s="165" t="s">
        <v>128</v>
      </c>
      <c r="E251" s="166" t="s">
        <v>583</v>
      </c>
      <c r="F251" s="167" t="s">
        <v>584</v>
      </c>
      <c r="G251" s="168" t="s">
        <v>131</v>
      </c>
      <c r="H251" s="169">
        <v>162.6</v>
      </c>
      <c r="I251" s="170"/>
      <c r="J251" s="171">
        <f>ROUND(I251*H251,2)</f>
        <v>0</v>
      </c>
      <c r="K251" s="167" t="s">
        <v>201</v>
      </c>
      <c r="L251" s="34"/>
      <c r="M251" s="172" t="s">
        <v>22</v>
      </c>
      <c r="N251" s="173" t="s">
        <v>44</v>
      </c>
      <c r="O251" s="35"/>
      <c r="P251" s="174">
        <f>O251*H251</f>
        <v>0</v>
      </c>
      <c r="Q251" s="174">
        <v>0</v>
      </c>
      <c r="R251" s="174">
        <f>Q251*H251</f>
        <v>0</v>
      </c>
      <c r="S251" s="174">
        <v>0</v>
      </c>
      <c r="T251" s="175">
        <f>S251*H251</f>
        <v>0</v>
      </c>
      <c r="AR251" s="17" t="s">
        <v>133</v>
      </c>
      <c r="AT251" s="17" t="s">
        <v>128</v>
      </c>
      <c r="AU251" s="17" t="s">
        <v>81</v>
      </c>
      <c r="AY251" s="17" t="s">
        <v>126</v>
      </c>
      <c r="BE251" s="176">
        <f>IF(N251="základní",J251,0)</f>
        <v>0</v>
      </c>
      <c r="BF251" s="176">
        <f>IF(N251="snížená",J251,0)</f>
        <v>0</v>
      </c>
      <c r="BG251" s="176">
        <f>IF(N251="zákl. přenesená",J251,0)</f>
        <v>0</v>
      </c>
      <c r="BH251" s="176">
        <f>IF(N251="sníž. přenesená",J251,0)</f>
        <v>0</v>
      </c>
      <c r="BI251" s="176">
        <f>IF(N251="nulová",J251,0)</f>
        <v>0</v>
      </c>
      <c r="BJ251" s="17" t="s">
        <v>23</v>
      </c>
      <c r="BK251" s="176">
        <f>ROUND(I251*H251,2)</f>
        <v>0</v>
      </c>
      <c r="BL251" s="17" t="s">
        <v>133</v>
      </c>
      <c r="BM251" s="17" t="s">
        <v>585</v>
      </c>
    </row>
    <row r="252" spans="2:47" s="1" customFormat="1" ht="22.5" customHeight="1">
      <c r="B252" s="34"/>
      <c r="D252" s="177" t="s">
        <v>135</v>
      </c>
      <c r="F252" s="178" t="s">
        <v>584</v>
      </c>
      <c r="I252" s="138"/>
      <c r="L252" s="34"/>
      <c r="M252" s="63"/>
      <c r="N252" s="35"/>
      <c r="O252" s="35"/>
      <c r="P252" s="35"/>
      <c r="Q252" s="35"/>
      <c r="R252" s="35"/>
      <c r="S252" s="35"/>
      <c r="T252" s="64"/>
      <c r="AT252" s="17" t="s">
        <v>135</v>
      </c>
      <c r="AU252" s="17" t="s">
        <v>81</v>
      </c>
    </row>
    <row r="253" spans="2:47" s="1" customFormat="1" ht="66" customHeight="1">
      <c r="B253" s="34"/>
      <c r="D253" s="180" t="s">
        <v>394</v>
      </c>
      <c r="F253" s="229" t="s">
        <v>586</v>
      </c>
      <c r="I253" s="138"/>
      <c r="L253" s="34"/>
      <c r="M253" s="63"/>
      <c r="N253" s="35"/>
      <c r="O253" s="35"/>
      <c r="P253" s="35"/>
      <c r="Q253" s="35"/>
      <c r="R253" s="35"/>
      <c r="S253" s="35"/>
      <c r="T253" s="64"/>
      <c r="AT253" s="17" t="s">
        <v>394</v>
      </c>
      <c r="AU253" s="17" t="s">
        <v>81</v>
      </c>
    </row>
    <row r="254" spans="2:65" s="1" customFormat="1" ht="22.5" customHeight="1">
      <c r="B254" s="164"/>
      <c r="C254" s="165" t="s">
        <v>350</v>
      </c>
      <c r="D254" s="165" t="s">
        <v>128</v>
      </c>
      <c r="E254" s="166" t="s">
        <v>587</v>
      </c>
      <c r="F254" s="167" t="s">
        <v>588</v>
      </c>
      <c r="G254" s="168" t="s">
        <v>131</v>
      </c>
      <c r="H254" s="169">
        <v>162.6</v>
      </c>
      <c r="I254" s="170"/>
      <c r="J254" s="171">
        <f>ROUND(I254*H254,2)</f>
        <v>0</v>
      </c>
      <c r="K254" s="167" t="s">
        <v>201</v>
      </c>
      <c r="L254" s="34"/>
      <c r="M254" s="172" t="s">
        <v>22</v>
      </c>
      <c r="N254" s="173" t="s">
        <v>44</v>
      </c>
      <c r="O254" s="35"/>
      <c r="P254" s="174">
        <f>O254*H254</f>
        <v>0</v>
      </c>
      <c r="Q254" s="174">
        <v>0</v>
      </c>
      <c r="R254" s="174">
        <f>Q254*H254</f>
        <v>0</v>
      </c>
      <c r="S254" s="174">
        <v>0</v>
      </c>
      <c r="T254" s="175">
        <f>S254*H254</f>
        <v>0</v>
      </c>
      <c r="AR254" s="17" t="s">
        <v>133</v>
      </c>
      <c r="AT254" s="17" t="s">
        <v>128</v>
      </c>
      <c r="AU254" s="17" t="s">
        <v>81</v>
      </c>
      <c r="AY254" s="17" t="s">
        <v>126</v>
      </c>
      <c r="BE254" s="176">
        <f>IF(N254="základní",J254,0)</f>
        <v>0</v>
      </c>
      <c r="BF254" s="176">
        <f>IF(N254="snížená",J254,0)</f>
        <v>0</v>
      </c>
      <c r="BG254" s="176">
        <f>IF(N254="zákl. přenesená",J254,0)</f>
        <v>0</v>
      </c>
      <c r="BH254" s="176">
        <f>IF(N254="sníž. přenesená",J254,0)</f>
        <v>0</v>
      </c>
      <c r="BI254" s="176">
        <f>IF(N254="nulová",J254,0)</f>
        <v>0</v>
      </c>
      <c r="BJ254" s="17" t="s">
        <v>23</v>
      </c>
      <c r="BK254" s="176">
        <f>ROUND(I254*H254,2)</f>
        <v>0</v>
      </c>
      <c r="BL254" s="17" t="s">
        <v>133</v>
      </c>
      <c r="BM254" s="17" t="s">
        <v>589</v>
      </c>
    </row>
    <row r="255" spans="2:47" s="1" customFormat="1" ht="22.5" customHeight="1">
      <c r="B255" s="34"/>
      <c r="D255" s="177" t="s">
        <v>135</v>
      </c>
      <c r="F255" s="178" t="s">
        <v>590</v>
      </c>
      <c r="I255" s="138"/>
      <c r="L255" s="34"/>
      <c r="M255" s="63"/>
      <c r="N255" s="35"/>
      <c r="O255" s="35"/>
      <c r="P255" s="35"/>
      <c r="Q255" s="35"/>
      <c r="R255" s="35"/>
      <c r="S255" s="35"/>
      <c r="T255" s="64"/>
      <c r="AT255" s="17" t="s">
        <v>135</v>
      </c>
      <c r="AU255" s="17" t="s">
        <v>81</v>
      </c>
    </row>
    <row r="256" spans="2:47" s="1" customFormat="1" ht="66" customHeight="1">
      <c r="B256" s="34"/>
      <c r="D256" s="180" t="s">
        <v>394</v>
      </c>
      <c r="F256" s="229" t="s">
        <v>586</v>
      </c>
      <c r="I256" s="138"/>
      <c r="L256" s="34"/>
      <c r="M256" s="63"/>
      <c r="N256" s="35"/>
      <c r="O256" s="35"/>
      <c r="P256" s="35"/>
      <c r="Q256" s="35"/>
      <c r="R256" s="35"/>
      <c r="S256" s="35"/>
      <c r="T256" s="64"/>
      <c r="AT256" s="17" t="s">
        <v>394</v>
      </c>
      <c r="AU256" s="17" t="s">
        <v>81</v>
      </c>
    </row>
    <row r="257" spans="2:65" s="1" customFormat="1" ht="31.5" customHeight="1">
      <c r="B257" s="164"/>
      <c r="C257" s="165" t="s">
        <v>591</v>
      </c>
      <c r="D257" s="165" t="s">
        <v>128</v>
      </c>
      <c r="E257" s="166" t="s">
        <v>592</v>
      </c>
      <c r="F257" s="167" t="s">
        <v>593</v>
      </c>
      <c r="G257" s="168" t="s">
        <v>141</v>
      </c>
      <c r="H257" s="169">
        <v>1463.888</v>
      </c>
      <c r="I257" s="170"/>
      <c r="J257" s="171">
        <f>ROUND(I257*H257,2)</f>
        <v>0</v>
      </c>
      <c r="K257" s="167" t="s">
        <v>201</v>
      </c>
      <c r="L257" s="34"/>
      <c r="M257" s="172" t="s">
        <v>22</v>
      </c>
      <c r="N257" s="173" t="s">
        <v>44</v>
      </c>
      <c r="O257" s="35"/>
      <c r="P257" s="174">
        <f>O257*H257</f>
        <v>0</v>
      </c>
      <c r="Q257" s="174">
        <v>0.00167</v>
      </c>
      <c r="R257" s="174">
        <f>Q257*H257</f>
        <v>2.44469296</v>
      </c>
      <c r="S257" s="174">
        <v>0</v>
      </c>
      <c r="T257" s="175">
        <f>S257*H257</f>
        <v>0</v>
      </c>
      <c r="AR257" s="17" t="s">
        <v>133</v>
      </c>
      <c r="AT257" s="17" t="s">
        <v>128</v>
      </c>
      <c r="AU257" s="17" t="s">
        <v>81</v>
      </c>
      <c r="AY257" s="17" t="s">
        <v>126</v>
      </c>
      <c r="BE257" s="176">
        <f>IF(N257="základní",J257,0)</f>
        <v>0</v>
      </c>
      <c r="BF257" s="176">
        <f>IF(N257="snížená",J257,0)</f>
        <v>0</v>
      </c>
      <c r="BG257" s="176">
        <f>IF(N257="zákl. přenesená",J257,0)</f>
        <v>0</v>
      </c>
      <c r="BH257" s="176">
        <f>IF(N257="sníž. přenesená",J257,0)</f>
        <v>0</v>
      </c>
      <c r="BI257" s="176">
        <f>IF(N257="nulová",J257,0)</f>
        <v>0</v>
      </c>
      <c r="BJ257" s="17" t="s">
        <v>23</v>
      </c>
      <c r="BK257" s="176">
        <f>ROUND(I257*H257,2)</f>
        <v>0</v>
      </c>
      <c r="BL257" s="17" t="s">
        <v>133</v>
      </c>
      <c r="BM257" s="17" t="s">
        <v>594</v>
      </c>
    </row>
    <row r="258" spans="2:47" s="1" customFormat="1" ht="30" customHeight="1">
      <c r="B258" s="34"/>
      <c r="D258" s="177" t="s">
        <v>135</v>
      </c>
      <c r="F258" s="178" t="s">
        <v>595</v>
      </c>
      <c r="I258" s="138"/>
      <c r="L258" s="34"/>
      <c r="M258" s="63"/>
      <c r="N258" s="35"/>
      <c r="O258" s="35"/>
      <c r="P258" s="35"/>
      <c r="Q258" s="35"/>
      <c r="R258" s="35"/>
      <c r="S258" s="35"/>
      <c r="T258" s="64"/>
      <c r="AT258" s="17" t="s">
        <v>135</v>
      </c>
      <c r="AU258" s="17" t="s">
        <v>81</v>
      </c>
    </row>
    <row r="259" spans="2:47" s="1" customFormat="1" ht="54" customHeight="1">
      <c r="B259" s="34"/>
      <c r="D259" s="177" t="s">
        <v>394</v>
      </c>
      <c r="F259" s="210" t="s">
        <v>596</v>
      </c>
      <c r="I259" s="138"/>
      <c r="L259" s="34"/>
      <c r="M259" s="63"/>
      <c r="N259" s="35"/>
      <c r="O259" s="35"/>
      <c r="P259" s="35"/>
      <c r="Q259" s="35"/>
      <c r="R259" s="35"/>
      <c r="S259" s="35"/>
      <c r="T259" s="64"/>
      <c r="AT259" s="17" t="s">
        <v>394</v>
      </c>
      <c r="AU259" s="17" t="s">
        <v>81</v>
      </c>
    </row>
    <row r="260" spans="2:47" s="1" customFormat="1" ht="30" customHeight="1">
      <c r="B260" s="34"/>
      <c r="D260" s="177" t="s">
        <v>232</v>
      </c>
      <c r="F260" s="210" t="s">
        <v>597</v>
      </c>
      <c r="I260" s="138"/>
      <c r="L260" s="34"/>
      <c r="M260" s="63"/>
      <c r="N260" s="35"/>
      <c r="O260" s="35"/>
      <c r="P260" s="35"/>
      <c r="Q260" s="35"/>
      <c r="R260" s="35"/>
      <c r="S260" s="35"/>
      <c r="T260" s="64"/>
      <c r="AT260" s="17" t="s">
        <v>232</v>
      </c>
      <c r="AU260" s="17" t="s">
        <v>81</v>
      </c>
    </row>
    <row r="261" spans="2:51" s="11" customFormat="1" ht="22.5" customHeight="1">
      <c r="B261" s="179"/>
      <c r="D261" s="180" t="s">
        <v>137</v>
      </c>
      <c r="E261" s="181" t="s">
        <v>22</v>
      </c>
      <c r="F261" s="182" t="s">
        <v>598</v>
      </c>
      <c r="H261" s="183">
        <v>1463.888</v>
      </c>
      <c r="I261" s="184"/>
      <c r="L261" s="179"/>
      <c r="M261" s="185"/>
      <c r="N261" s="186"/>
      <c r="O261" s="186"/>
      <c r="P261" s="186"/>
      <c r="Q261" s="186"/>
      <c r="R261" s="186"/>
      <c r="S261" s="186"/>
      <c r="T261" s="187"/>
      <c r="AT261" s="188" t="s">
        <v>137</v>
      </c>
      <c r="AU261" s="188" t="s">
        <v>81</v>
      </c>
      <c r="AV261" s="11" t="s">
        <v>81</v>
      </c>
      <c r="AW261" s="11" t="s">
        <v>36</v>
      </c>
      <c r="AX261" s="11" t="s">
        <v>23</v>
      </c>
      <c r="AY261" s="188" t="s">
        <v>126</v>
      </c>
    </row>
    <row r="262" spans="2:65" s="1" customFormat="1" ht="22.5" customHeight="1">
      <c r="B262" s="164"/>
      <c r="C262" s="165" t="s">
        <v>599</v>
      </c>
      <c r="D262" s="165" t="s">
        <v>128</v>
      </c>
      <c r="E262" s="166" t="s">
        <v>600</v>
      </c>
      <c r="F262" s="167" t="s">
        <v>601</v>
      </c>
      <c r="G262" s="168" t="s">
        <v>141</v>
      </c>
      <c r="H262" s="169">
        <v>1463.888</v>
      </c>
      <c r="I262" s="170"/>
      <c r="J262" s="171">
        <f>ROUND(I262*H262,2)</f>
        <v>0</v>
      </c>
      <c r="K262" s="167" t="s">
        <v>201</v>
      </c>
      <c r="L262" s="34"/>
      <c r="M262" s="172" t="s">
        <v>22</v>
      </c>
      <c r="N262" s="173" t="s">
        <v>44</v>
      </c>
      <c r="O262" s="35"/>
      <c r="P262" s="174">
        <f>O262*H262</f>
        <v>0</v>
      </c>
      <c r="Q262" s="174">
        <v>0</v>
      </c>
      <c r="R262" s="174">
        <f>Q262*H262</f>
        <v>0</v>
      </c>
      <c r="S262" s="174">
        <v>0</v>
      </c>
      <c r="T262" s="175">
        <f>S262*H262</f>
        <v>0</v>
      </c>
      <c r="AR262" s="17" t="s">
        <v>133</v>
      </c>
      <c r="AT262" s="17" t="s">
        <v>128</v>
      </c>
      <c r="AU262" s="17" t="s">
        <v>81</v>
      </c>
      <c r="AY262" s="17" t="s">
        <v>126</v>
      </c>
      <c r="BE262" s="176">
        <f>IF(N262="základní",J262,0)</f>
        <v>0</v>
      </c>
      <c r="BF262" s="176">
        <f>IF(N262="snížená",J262,0)</f>
        <v>0</v>
      </c>
      <c r="BG262" s="176">
        <f>IF(N262="zákl. přenesená",J262,0)</f>
        <v>0</v>
      </c>
      <c r="BH262" s="176">
        <f>IF(N262="sníž. přenesená",J262,0)</f>
        <v>0</v>
      </c>
      <c r="BI262" s="176">
        <f>IF(N262="nulová",J262,0)</f>
        <v>0</v>
      </c>
      <c r="BJ262" s="17" t="s">
        <v>23</v>
      </c>
      <c r="BK262" s="176">
        <f>ROUND(I262*H262,2)</f>
        <v>0</v>
      </c>
      <c r="BL262" s="17" t="s">
        <v>133</v>
      </c>
      <c r="BM262" s="17" t="s">
        <v>602</v>
      </c>
    </row>
    <row r="263" spans="2:47" s="1" customFormat="1" ht="22.5" customHeight="1">
      <c r="B263" s="34"/>
      <c r="D263" s="177" t="s">
        <v>135</v>
      </c>
      <c r="F263" s="178" t="s">
        <v>603</v>
      </c>
      <c r="I263" s="138"/>
      <c r="L263" s="34"/>
      <c r="M263" s="63"/>
      <c r="N263" s="35"/>
      <c r="O263" s="35"/>
      <c r="P263" s="35"/>
      <c r="Q263" s="35"/>
      <c r="R263" s="35"/>
      <c r="S263" s="35"/>
      <c r="T263" s="64"/>
      <c r="AT263" s="17" t="s">
        <v>135</v>
      </c>
      <c r="AU263" s="17" t="s">
        <v>81</v>
      </c>
    </row>
    <row r="264" spans="2:47" s="1" customFormat="1" ht="54" customHeight="1">
      <c r="B264" s="34"/>
      <c r="D264" s="180" t="s">
        <v>394</v>
      </c>
      <c r="F264" s="229" t="s">
        <v>596</v>
      </c>
      <c r="I264" s="138"/>
      <c r="L264" s="34"/>
      <c r="M264" s="63"/>
      <c r="N264" s="35"/>
      <c r="O264" s="35"/>
      <c r="P264" s="35"/>
      <c r="Q264" s="35"/>
      <c r="R264" s="35"/>
      <c r="S264" s="35"/>
      <c r="T264" s="64"/>
      <c r="AT264" s="17" t="s">
        <v>394</v>
      </c>
      <c r="AU264" s="17" t="s">
        <v>81</v>
      </c>
    </row>
    <row r="265" spans="2:65" s="1" customFormat="1" ht="31.5" customHeight="1">
      <c r="B265" s="164"/>
      <c r="C265" s="165" t="s">
        <v>604</v>
      </c>
      <c r="D265" s="165" t="s">
        <v>128</v>
      </c>
      <c r="E265" s="166" t="s">
        <v>605</v>
      </c>
      <c r="F265" s="167" t="s">
        <v>606</v>
      </c>
      <c r="G265" s="168" t="s">
        <v>131</v>
      </c>
      <c r="H265" s="169">
        <v>162.6</v>
      </c>
      <c r="I265" s="170"/>
      <c r="J265" s="171">
        <f>ROUND(I265*H265,2)</f>
        <v>0</v>
      </c>
      <c r="K265" s="167" t="s">
        <v>201</v>
      </c>
      <c r="L265" s="34"/>
      <c r="M265" s="172" t="s">
        <v>22</v>
      </c>
      <c r="N265" s="173" t="s">
        <v>44</v>
      </c>
      <c r="O265" s="35"/>
      <c r="P265" s="174">
        <f>O265*H265</f>
        <v>0</v>
      </c>
      <c r="Q265" s="174">
        <v>0.00257</v>
      </c>
      <c r="R265" s="174">
        <f>Q265*H265</f>
        <v>0.417882</v>
      </c>
      <c r="S265" s="174">
        <v>0</v>
      </c>
      <c r="T265" s="175">
        <f>S265*H265</f>
        <v>0</v>
      </c>
      <c r="AR265" s="17" t="s">
        <v>133</v>
      </c>
      <c r="AT265" s="17" t="s">
        <v>128</v>
      </c>
      <c r="AU265" s="17" t="s">
        <v>81</v>
      </c>
      <c r="AY265" s="17" t="s">
        <v>126</v>
      </c>
      <c r="BE265" s="176">
        <f>IF(N265="základní",J265,0)</f>
        <v>0</v>
      </c>
      <c r="BF265" s="176">
        <f>IF(N265="snížená",J265,0)</f>
        <v>0</v>
      </c>
      <c r="BG265" s="176">
        <f>IF(N265="zákl. přenesená",J265,0)</f>
        <v>0</v>
      </c>
      <c r="BH265" s="176">
        <f>IF(N265="sníž. přenesená",J265,0)</f>
        <v>0</v>
      </c>
      <c r="BI265" s="176">
        <f>IF(N265="nulová",J265,0)</f>
        <v>0</v>
      </c>
      <c r="BJ265" s="17" t="s">
        <v>23</v>
      </c>
      <c r="BK265" s="176">
        <f>ROUND(I265*H265,2)</f>
        <v>0</v>
      </c>
      <c r="BL265" s="17" t="s">
        <v>133</v>
      </c>
      <c r="BM265" s="17" t="s">
        <v>607</v>
      </c>
    </row>
    <row r="266" spans="2:47" s="1" customFormat="1" ht="30" customHeight="1">
      <c r="B266" s="34"/>
      <c r="D266" s="177" t="s">
        <v>135</v>
      </c>
      <c r="F266" s="178" t="s">
        <v>608</v>
      </c>
      <c r="I266" s="138"/>
      <c r="L266" s="34"/>
      <c r="M266" s="63"/>
      <c r="N266" s="35"/>
      <c r="O266" s="35"/>
      <c r="P266" s="35"/>
      <c r="Q266" s="35"/>
      <c r="R266" s="35"/>
      <c r="S266" s="35"/>
      <c r="T266" s="64"/>
      <c r="AT266" s="17" t="s">
        <v>135</v>
      </c>
      <c r="AU266" s="17" t="s">
        <v>81</v>
      </c>
    </row>
    <row r="267" spans="2:47" s="1" customFormat="1" ht="78" customHeight="1">
      <c r="B267" s="34"/>
      <c r="D267" s="180" t="s">
        <v>394</v>
      </c>
      <c r="F267" s="229" t="s">
        <v>609</v>
      </c>
      <c r="I267" s="138"/>
      <c r="L267" s="34"/>
      <c r="M267" s="63"/>
      <c r="N267" s="35"/>
      <c r="O267" s="35"/>
      <c r="P267" s="35"/>
      <c r="Q267" s="35"/>
      <c r="R267" s="35"/>
      <c r="S267" s="35"/>
      <c r="T267" s="64"/>
      <c r="AT267" s="17" t="s">
        <v>394</v>
      </c>
      <c r="AU267" s="17" t="s">
        <v>81</v>
      </c>
    </row>
    <row r="268" spans="2:65" s="1" customFormat="1" ht="31.5" customHeight="1">
      <c r="B268" s="164"/>
      <c r="C268" s="165" t="s">
        <v>610</v>
      </c>
      <c r="D268" s="165" t="s">
        <v>128</v>
      </c>
      <c r="E268" s="166" t="s">
        <v>611</v>
      </c>
      <c r="F268" s="167" t="s">
        <v>612</v>
      </c>
      <c r="G268" s="168" t="s">
        <v>131</v>
      </c>
      <c r="H268" s="169">
        <v>162.6</v>
      </c>
      <c r="I268" s="170"/>
      <c r="J268" s="171">
        <f>ROUND(I268*H268,2)</f>
        <v>0</v>
      </c>
      <c r="K268" s="167" t="s">
        <v>201</v>
      </c>
      <c r="L268" s="34"/>
      <c r="M268" s="172" t="s">
        <v>22</v>
      </c>
      <c r="N268" s="173" t="s">
        <v>44</v>
      </c>
      <c r="O268" s="35"/>
      <c r="P268" s="174">
        <f>O268*H268</f>
        <v>0</v>
      </c>
      <c r="Q268" s="174">
        <v>0</v>
      </c>
      <c r="R268" s="174">
        <f>Q268*H268</f>
        <v>0</v>
      </c>
      <c r="S268" s="174">
        <v>0</v>
      </c>
      <c r="T268" s="175">
        <f>S268*H268</f>
        <v>0</v>
      </c>
      <c r="AR268" s="17" t="s">
        <v>133</v>
      </c>
      <c r="AT268" s="17" t="s">
        <v>128</v>
      </c>
      <c r="AU268" s="17" t="s">
        <v>81</v>
      </c>
      <c r="AY268" s="17" t="s">
        <v>126</v>
      </c>
      <c r="BE268" s="176">
        <f>IF(N268="základní",J268,0)</f>
        <v>0</v>
      </c>
      <c r="BF268" s="176">
        <f>IF(N268="snížená",J268,0)</f>
        <v>0</v>
      </c>
      <c r="BG268" s="176">
        <f>IF(N268="zákl. přenesená",J268,0)</f>
        <v>0</v>
      </c>
      <c r="BH268" s="176">
        <f>IF(N268="sníž. přenesená",J268,0)</f>
        <v>0</v>
      </c>
      <c r="BI268" s="176">
        <f>IF(N268="nulová",J268,0)</f>
        <v>0</v>
      </c>
      <c r="BJ268" s="17" t="s">
        <v>23</v>
      </c>
      <c r="BK268" s="176">
        <f>ROUND(I268*H268,2)</f>
        <v>0</v>
      </c>
      <c r="BL268" s="17" t="s">
        <v>133</v>
      </c>
      <c r="BM268" s="17" t="s">
        <v>613</v>
      </c>
    </row>
    <row r="269" spans="2:47" s="1" customFormat="1" ht="22.5" customHeight="1">
      <c r="B269" s="34"/>
      <c r="D269" s="177" t="s">
        <v>135</v>
      </c>
      <c r="F269" s="178" t="s">
        <v>614</v>
      </c>
      <c r="I269" s="138"/>
      <c r="L269" s="34"/>
      <c r="M269" s="63"/>
      <c r="N269" s="35"/>
      <c r="O269" s="35"/>
      <c r="P269" s="35"/>
      <c r="Q269" s="35"/>
      <c r="R269" s="35"/>
      <c r="S269" s="35"/>
      <c r="T269" s="64"/>
      <c r="AT269" s="17" t="s">
        <v>135</v>
      </c>
      <c r="AU269" s="17" t="s">
        <v>81</v>
      </c>
    </row>
    <row r="270" spans="2:47" s="1" customFormat="1" ht="78" customHeight="1">
      <c r="B270" s="34"/>
      <c r="D270" s="180" t="s">
        <v>394</v>
      </c>
      <c r="F270" s="229" t="s">
        <v>609</v>
      </c>
      <c r="I270" s="138"/>
      <c r="L270" s="34"/>
      <c r="M270" s="63"/>
      <c r="N270" s="35"/>
      <c r="O270" s="35"/>
      <c r="P270" s="35"/>
      <c r="Q270" s="35"/>
      <c r="R270" s="35"/>
      <c r="S270" s="35"/>
      <c r="T270" s="64"/>
      <c r="AT270" s="17" t="s">
        <v>394</v>
      </c>
      <c r="AU270" s="17" t="s">
        <v>81</v>
      </c>
    </row>
    <row r="271" spans="2:65" s="1" customFormat="1" ht="22.5" customHeight="1">
      <c r="B271" s="164"/>
      <c r="C271" s="165" t="s">
        <v>615</v>
      </c>
      <c r="D271" s="165" t="s">
        <v>128</v>
      </c>
      <c r="E271" s="166" t="s">
        <v>616</v>
      </c>
      <c r="F271" s="167" t="s">
        <v>617</v>
      </c>
      <c r="G271" s="168" t="s">
        <v>131</v>
      </c>
      <c r="H271" s="169">
        <v>162.6</v>
      </c>
      <c r="I271" s="170"/>
      <c r="J271" s="171">
        <f>ROUND(I271*H271,2)</f>
        <v>0</v>
      </c>
      <c r="K271" s="167" t="s">
        <v>201</v>
      </c>
      <c r="L271" s="34"/>
      <c r="M271" s="172" t="s">
        <v>22</v>
      </c>
      <c r="N271" s="173" t="s">
        <v>44</v>
      </c>
      <c r="O271" s="35"/>
      <c r="P271" s="174">
        <f>O271*H271</f>
        <v>0</v>
      </c>
      <c r="Q271" s="174">
        <v>0.0798</v>
      </c>
      <c r="R271" s="174">
        <f>Q271*H271</f>
        <v>12.97548</v>
      </c>
      <c r="S271" s="174">
        <v>0</v>
      </c>
      <c r="T271" s="175">
        <f>S271*H271</f>
        <v>0</v>
      </c>
      <c r="AR271" s="17" t="s">
        <v>133</v>
      </c>
      <c r="AT271" s="17" t="s">
        <v>128</v>
      </c>
      <c r="AU271" s="17" t="s">
        <v>81</v>
      </c>
      <c r="AY271" s="17" t="s">
        <v>126</v>
      </c>
      <c r="BE271" s="176">
        <f>IF(N271="základní",J271,0)</f>
        <v>0</v>
      </c>
      <c r="BF271" s="176">
        <f>IF(N271="snížená",J271,0)</f>
        <v>0</v>
      </c>
      <c r="BG271" s="176">
        <f>IF(N271="zákl. přenesená",J271,0)</f>
        <v>0</v>
      </c>
      <c r="BH271" s="176">
        <f>IF(N271="sníž. přenesená",J271,0)</f>
        <v>0</v>
      </c>
      <c r="BI271" s="176">
        <f>IF(N271="nulová",J271,0)</f>
        <v>0</v>
      </c>
      <c r="BJ271" s="17" t="s">
        <v>23</v>
      </c>
      <c r="BK271" s="176">
        <f>ROUND(I271*H271,2)</f>
        <v>0</v>
      </c>
      <c r="BL271" s="17" t="s">
        <v>133</v>
      </c>
      <c r="BM271" s="17" t="s">
        <v>618</v>
      </c>
    </row>
    <row r="272" spans="2:47" s="1" customFormat="1" ht="22.5" customHeight="1">
      <c r="B272" s="34"/>
      <c r="D272" s="177" t="s">
        <v>135</v>
      </c>
      <c r="F272" s="178" t="s">
        <v>619</v>
      </c>
      <c r="I272" s="138"/>
      <c r="L272" s="34"/>
      <c r="M272" s="63"/>
      <c r="N272" s="35"/>
      <c r="O272" s="35"/>
      <c r="P272" s="35"/>
      <c r="Q272" s="35"/>
      <c r="R272" s="35"/>
      <c r="S272" s="35"/>
      <c r="T272" s="64"/>
      <c r="AT272" s="17" t="s">
        <v>135</v>
      </c>
      <c r="AU272" s="17" t="s">
        <v>81</v>
      </c>
    </row>
    <row r="273" spans="2:47" s="1" customFormat="1" ht="126" customHeight="1">
      <c r="B273" s="34"/>
      <c r="D273" s="180" t="s">
        <v>394</v>
      </c>
      <c r="F273" s="229" t="s">
        <v>620</v>
      </c>
      <c r="I273" s="138"/>
      <c r="L273" s="34"/>
      <c r="M273" s="63"/>
      <c r="N273" s="35"/>
      <c r="O273" s="35"/>
      <c r="P273" s="35"/>
      <c r="Q273" s="35"/>
      <c r="R273" s="35"/>
      <c r="S273" s="35"/>
      <c r="T273" s="64"/>
      <c r="AT273" s="17" t="s">
        <v>394</v>
      </c>
      <c r="AU273" s="17" t="s">
        <v>81</v>
      </c>
    </row>
    <row r="274" spans="2:65" s="1" customFormat="1" ht="22.5" customHeight="1">
      <c r="B274" s="164"/>
      <c r="C274" s="165" t="s">
        <v>621</v>
      </c>
      <c r="D274" s="165" t="s">
        <v>128</v>
      </c>
      <c r="E274" s="166" t="s">
        <v>622</v>
      </c>
      <c r="F274" s="167" t="s">
        <v>623</v>
      </c>
      <c r="G274" s="168" t="s">
        <v>131</v>
      </c>
      <c r="H274" s="169">
        <v>162.6</v>
      </c>
      <c r="I274" s="170"/>
      <c r="J274" s="171">
        <f>ROUND(I274*H274,2)</f>
        <v>0</v>
      </c>
      <c r="K274" s="167" t="s">
        <v>201</v>
      </c>
      <c r="L274" s="34"/>
      <c r="M274" s="172" t="s">
        <v>22</v>
      </c>
      <c r="N274" s="173" t="s">
        <v>44</v>
      </c>
      <c r="O274" s="35"/>
      <c r="P274" s="174">
        <f>O274*H274</f>
        <v>0</v>
      </c>
      <c r="Q274" s="174">
        <v>0</v>
      </c>
      <c r="R274" s="174">
        <f>Q274*H274</f>
        <v>0</v>
      </c>
      <c r="S274" s="174">
        <v>0</v>
      </c>
      <c r="T274" s="175">
        <f>S274*H274</f>
        <v>0</v>
      </c>
      <c r="AR274" s="17" t="s">
        <v>133</v>
      </c>
      <c r="AT274" s="17" t="s">
        <v>128</v>
      </c>
      <c r="AU274" s="17" t="s">
        <v>81</v>
      </c>
      <c r="AY274" s="17" t="s">
        <v>126</v>
      </c>
      <c r="BE274" s="176">
        <f>IF(N274="základní",J274,0)</f>
        <v>0</v>
      </c>
      <c r="BF274" s="176">
        <f>IF(N274="snížená",J274,0)</f>
        <v>0</v>
      </c>
      <c r="BG274" s="176">
        <f>IF(N274="zákl. přenesená",J274,0)</f>
        <v>0</v>
      </c>
      <c r="BH274" s="176">
        <f>IF(N274="sníž. přenesená",J274,0)</f>
        <v>0</v>
      </c>
      <c r="BI274" s="176">
        <f>IF(N274="nulová",J274,0)</f>
        <v>0</v>
      </c>
      <c r="BJ274" s="17" t="s">
        <v>23</v>
      </c>
      <c r="BK274" s="176">
        <f>ROUND(I274*H274,2)</f>
        <v>0</v>
      </c>
      <c r="BL274" s="17" t="s">
        <v>133</v>
      </c>
      <c r="BM274" s="17" t="s">
        <v>624</v>
      </c>
    </row>
    <row r="275" spans="2:47" s="1" customFormat="1" ht="30" customHeight="1">
      <c r="B275" s="34"/>
      <c r="D275" s="177" t="s">
        <v>135</v>
      </c>
      <c r="F275" s="178" t="s">
        <v>625</v>
      </c>
      <c r="I275" s="138"/>
      <c r="L275" s="34"/>
      <c r="M275" s="63"/>
      <c r="N275" s="35"/>
      <c r="O275" s="35"/>
      <c r="P275" s="35"/>
      <c r="Q275" s="35"/>
      <c r="R275" s="35"/>
      <c r="S275" s="35"/>
      <c r="T275" s="64"/>
      <c r="AT275" s="17" t="s">
        <v>135</v>
      </c>
      <c r="AU275" s="17" t="s">
        <v>81</v>
      </c>
    </row>
    <row r="276" spans="2:47" s="1" customFormat="1" ht="126" customHeight="1">
      <c r="B276" s="34"/>
      <c r="D276" s="180" t="s">
        <v>394</v>
      </c>
      <c r="F276" s="229" t="s">
        <v>620</v>
      </c>
      <c r="I276" s="138"/>
      <c r="L276" s="34"/>
      <c r="M276" s="63"/>
      <c r="N276" s="35"/>
      <c r="O276" s="35"/>
      <c r="P276" s="35"/>
      <c r="Q276" s="35"/>
      <c r="R276" s="35"/>
      <c r="S276" s="35"/>
      <c r="T276" s="64"/>
      <c r="AT276" s="17" t="s">
        <v>394</v>
      </c>
      <c r="AU276" s="17" t="s">
        <v>81</v>
      </c>
    </row>
    <row r="277" spans="2:65" s="1" customFormat="1" ht="22.5" customHeight="1">
      <c r="B277" s="164"/>
      <c r="C277" s="165" t="s">
        <v>626</v>
      </c>
      <c r="D277" s="165" t="s">
        <v>128</v>
      </c>
      <c r="E277" s="166" t="s">
        <v>627</v>
      </c>
      <c r="F277" s="167" t="s">
        <v>628</v>
      </c>
      <c r="G277" s="168" t="s">
        <v>322</v>
      </c>
      <c r="H277" s="169">
        <v>1</v>
      </c>
      <c r="I277" s="170"/>
      <c r="J277" s="171">
        <f>ROUND(I277*H277,2)</f>
        <v>0</v>
      </c>
      <c r="K277" s="167" t="s">
        <v>22</v>
      </c>
      <c r="L277" s="34"/>
      <c r="M277" s="172" t="s">
        <v>22</v>
      </c>
      <c r="N277" s="173" t="s">
        <v>44</v>
      </c>
      <c r="O277" s="35"/>
      <c r="P277" s="174">
        <f>O277*H277</f>
        <v>0</v>
      </c>
      <c r="Q277" s="174">
        <v>0</v>
      </c>
      <c r="R277" s="174">
        <f>Q277*H277</f>
        <v>0</v>
      </c>
      <c r="S277" s="174">
        <v>0</v>
      </c>
      <c r="T277" s="175">
        <f>S277*H277</f>
        <v>0</v>
      </c>
      <c r="AR277" s="17" t="s">
        <v>133</v>
      </c>
      <c r="AT277" s="17" t="s">
        <v>128</v>
      </c>
      <c r="AU277" s="17" t="s">
        <v>81</v>
      </c>
      <c r="AY277" s="17" t="s">
        <v>126</v>
      </c>
      <c r="BE277" s="176">
        <f>IF(N277="základní",J277,0)</f>
        <v>0</v>
      </c>
      <c r="BF277" s="176">
        <f>IF(N277="snížená",J277,0)</f>
        <v>0</v>
      </c>
      <c r="BG277" s="176">
        <f>IF(N277="zákl. přenesená",J277,0)</f>
        <v>0</v>
      </c>
      <c r="BH277" s="176">
        <f>IF(N277="sníž. přenesená",J277,0)</f>
        <v>0</v>
      </c>
      <c r="BI277" s="176">
        <f>IF(N277="nulová",J277,0)</f>
        <v>0</v>
      </c>
      <c r="BJ277" s="17" t="s">
        <v>23</v>
      </c>
      <c r="BK277" s="176">
        <f>ROUND(I277*H277,2)</f>
        <v>0</v>
      </c>
      <c r="BL277" s="17" t="s">
        <v>133</v>
      </c>
      <c r="BM277" s="17" t="s">
        <v>629</v>
      </c>
    </row>
    <row r="278" spans="2:47" s="1" customFormat="1" ht="42" customHeight="1">
      <c r="B278" s="34"/>
      <c r="D278" s="177" t="s">
        <v>135</v>
      </c>
      <c r="F278" s="178" t="s">
        <v>630</v>
      </c>
      <c r="I278" s="138"/>
      <c r="L278" s="34"/>
      <c r="M278" s="63"/>
      <c r="N278" s="35"/>
      <c r="O278" s="35"/>
      <c r="P278" s="35"/>
      <c r="Q278" s="35"/>
      <c r="R278" s="35"/>
      <c r="S278" s="35"/>
      <c r="T278" s="64"/>
      <c r="AT278" s="17" t="s">
        <v>135</v>
      </c>
      <c r="AU278" s="17" t="s">
        <v>81</v>
      </c>
    </row>
    <row r="279" spans="2:47" s="1" customFormat="1" ht="78" customHeight="1">
      <c r="B279" s="34"/>
      <c r="D279" s="180" t="s">
        <v>232</v>
      </c>
      <c r="F279" s="229" t="s">
        <v>631</v>
      </c>
      <c r="I279" s="138"/>
      <c r="L279" s="34"/>
      <c r="M279" s="63"/>
      <c r="N279" s="35"/>
      <c r="O279" s="35"/>
      <c r="P279" s="35"/>
      <c r="Q279" s="35"/>
      <c r="R279" s="35"/>
      <c r="S279" s="35"/>
      <c r="T279" s="64"/>
      <c r="AT279" s="17" t="s">
        <v>232</v>
      </c>
      <c r="AU279" s="17" t="s">
        <v>81</v>
      </c>
    </row>
    <row r="280" spans="2:65" s="1" customFormat="1" ht="31.5" customHeight="1">
      <c r="B280" s="164"/>
      <c r="C280" s="165" t="s">
        <v>632</v>
      </c>
      <c r="D280" s="165" t="s">
        <v>128</v>
      </c>
      <c r="E280" s="166" t="s">
        <v>633</v>
      </c>
      <c r="F280" s="167" t="s">
        <v>634</v>
      </c>
      <c r="G280" s="168" t="s">
        <v>322</v>
      </c>
      <c r="H280" s="169">
        <v>1</v>
      </c>
      <c r="I280" s="170"/>
      <c r="J280" s="171">
        <f>ROUND(I280*H280,2)</f>
        <v>0</v>
      </c>
      <c r="K280" s="167" t="s">
        <v>22</v>
      </c>
      <c r="L280" s="34"/>
      <c r="M280" s="172" t="s">
        <v>22</v>
      </c>
      <c r="N280" s="173" t="s">
        <v>44</v>
      </c>
      <c r="O280" s="35"/>
      <c r="P280" s="174">
        <f>O280*H280</f>
        <v>0</v>
      </c>
      <c r="Q280" s="174">
        <v>1</v>
      </c>
      <c r="R280" s="174">
        <f>Q280*H280</f>
        <v>1</v>
      </c>
      <c r="S280" s="174">
        <v>0</v>
      </c>
      <c r="T280" s="175">
        <f>S280*H280</f>
        <v>0</v>
      </c>
      <c r="AR280" s="17" t="s">
        <v>133</v>
      </c>
      <c r="AT280" s="17" t="s">
        <v>128</v>
      </c>
      <c r="AU280" s="17" t="s">
        <v>81</v>
      </c>
      <c r="AY280" s="17" t="s">
        <v>126</v>
      </c>
      <c r="BE280" s="176">
        <f>IF(N280="základní",J280,0)</f>
        <v>0</v>
      </c>
      <c r="BF280" s="176">
        <f>IF(N280="snížená",J280,0)</f>
        <v>0</v>
      </c>
      <c r="BG280" s="176">
        <f>IF(N280="zákl. přenesená",J280,0)</f>
        <v>0</v>
      </c>
      <c r="BH280" s="176">
        <f>IF(N280="sníž. přenesená",J280,0)</f>
        <v>0</v>
      </c>
      <c r="BI280" s="176">
        <f>IF(N280="nulová",J280,0)</f>
        <v>0</v>
      </c>
      <c r="BJ280" s="17" t="s">
        <v>23</v>
      </c>
      <c r="BK280" s="176">
        <f>ROUND(I280*H280,2)</f>
        <v>0</v>
      </c>
      <c r="BL280" s="17" t="s">
        <v>133</v>
      </c>
      <c r="BM280" s="17" t="s">
        <v>635</v>
      </c>
    </row>
    <row r="281" spans="2:47" s="1" customFormat="1" ht="30" customHeight="1">
      <c r="B281" s="34"/>
      <c r="D281" s="180" t="s">
        <v>135</v>
      </c>
      <c r="F281" s="211" t="s">
        <v>634</v>
      </c>
      <c r="I281" s="138"/>
      <c r="L281" s="34"/>
      <c r="M281" s="63"/>
      <c r="N281" s="35"/>
      <c r="O281" s="35"/>
      <c r="P281" s="35"/>
      <c r="Q281" s="35"/>
      <c r="R281" s="35"/>
      <c r="S281" s="35"/>
      <c r="T281" s="64"/>
      <c r="AT281" s="17" t="s">
        <v>135</v>
      </c>
      <c r="AU281" s="17" t="s">
        <v>81</v>
      </c>
    </row>
    <row r="282" spans="2:65" s="1" customFormat="1" ht="22.5" customHeight="1">
      <c r="B282" s="164"/>
      <c r="C282" s="165" t="s">
        <v>636</v>
      </c>
      <c r="D282" s="165" t="s">
        <v>128</v>
      </c>
      <c r="E282" s="166" t="s">
        <v>637</v>
      </c>
      <c r="F282" s="167" t="s">
        <v>638</v>
      </c>
      <c r="G282" s="168" t="s">
        <v>131</v>
      </c>
      <c r="H282" s="169">
        <v>213.56</v>
      </c>
      <c r="I282" s="170"/>
      <c r="J282" s="171">
        <f>ROUND(I282*H282,2)</f>
        <v>0</v>
      </c>
      <c r="K282" s="167" t="s">
        <v>201</v>
      </c>
      <c r="L282" s="34"/>
      <c r="M282" s="172" t="s">
        <v>22</v>
      </c>
      <c r="N282" s="173" t="s">
        <v>44</v>
      </c>
      <c r="O282" s="35"/>
      <c r="P282" s="174">
        <f>O282*H282</f>
        <v>0</v>
      </c>
      <c r="Q282" s="174">
        <v>0.00116</v>
      </c>
      <c r="R282" s="174">
        <f>Q282*H282</f>
        <v>0.2477296</v>
      </c>
      <c r="S282" s="174">
        <v>0</v>
      </c>
      <c r="T282" s="175">
        <f>S282*H282</f>
        <v>0</v>
      </c>
      <c r="AR282" s="17" t="s">
        <v>133</v>
      </c>
      <c r="AT282" s="17" t="s">
        <v>128</v>
      </c>
      <c r="AU282" s="17" t="s">
        <v>81</v>
      </c>
      <c r="AY282" s="17" t="s">
        <v>126</v>
      </c>
      <c r="BE282" s="176">
        <f>IF(N282="základní",J282,0)</f>
        <v>0</v>
      </c>
      <c r="BF282" s="176">
        <f>IF(N282="snížená",J282,0)</f>
        <v>0</v>
      </c>
      <c r="BG282" s="176">
        <f>IF(N282="zákl. přenesená",J282,0)</f>
        <v>0</v>
      </c>
      <c r="BH282" s="176">
        <f>IF(N282="sníž. přenesená",J282,0)</f>
        <v>0</v>
      </c>
      <c r="BI282" s="176">
        <f>IF(N282="nulová",J282,0)</f>
        <v>0</v>
      </c>
      <c r="BJ282" s="17" t="s">
        <v>23</v>
      </c>
      <c r="BK282" s="176">
        <f>ROUND(I282*H282,2)</f>
        <v>0</v>
      </c>
      <c r="BL282" s="17" t="s">
        <v>133</v>
      </c>
      <c r="BM282" s="17" t="s">
        <v>639</v>
      </c>
    </row>
    <row r="283" spans="2:47" s="1" customFormat="1" ht="22.5" customHeight="1">
      <c r="B283" s="34"/>
      <c r="D283" s="177" t="s">
        <v>135</v>
      </c>
      <c r="F283" s="178" t="s">
        <v>640</v>
      </c>
      <c r="I283" s="138"/>
      <c r="L283" s="34"/>
      <c r="M283" s="63"/>
      <c r="N283" s="35"/>
      <c r="O283" s="35"/>
      <c r="P283" s="35"/>
      <c r="Q283" s="35"/>
      <c r="R283" s="35"/>
      <c r="S283" s="35"/>
      <c r="T283" s="64"/>
      <c r="AT283" s="17" t="s">
        <v>135</v>
      </c>
      <c r="AU283" s="17" t="s">
        <v>81</v>
      </c>
    </row>
    <row r="284" spans="2:51" s="11" customFormat="1" ht="22.5" customHeight="1">
      <c r="B284" s="179"/>
      <c r="D284" s="177" t="s">
        <v>137</v>
      </c>
      <c r="E284" s="188" t="s">
        <v>22</v>
      </c>
      <c r="F284" s="189" t="s">
        <v>571</v>
      </c>
      <c r="H284" s="190">
        <v>30.3</v>
      </c>
      <c r="I284" s="184"/>
      <c r="L284" s="179"/>
      <c r="M284" s="185"/>
      <c r="N284" s="186"/>
      <c r="O284" s="186"/>
      <c r="P284" s="186"/>
      <c r="Q284" s="186"/>
      <c r="R284" s="186"/>
      <c r="S284" s="186"/>
      <c r="T284" s="187"/>
      <c r="AT284" s="188" t="s">
        <v>137</v>
      </c>
      <c r="AU284" s="188" t="s">
        <v>81</v>
      </c>
      <c r="AV284" s="11" t="s">
        <v>81</v>
      </c>
      <c r="AW284" s="11" t="s">
        <v>36</v>
      </c>
      <c r="AX284" s="11" t="s">
        <v>73</v>
      </c>
      <c r="AY284" s="188" t="s">
        <v>126</v>
      </c>
    </row>
    <row r="285" spans="2:51" s="11" customFormat="1" ht="22.5" customHeight="1">
      <c r="B285" s="179"/>
      <c r="D285" s="177" t="s">
        <v>137</v>
      </c>
      <c r="E285" s="188" t="s">
        <v>22</v>
      </c>
      <c r="F285" s="189" t="s">
        <v>572</v>
      </c>
      <c r="H285" s="190">
        <v>4.6</v>
      </c>
      <c r="I285" s="184"/>
      <c r="L285" s="179"/>
      <c r="M285" s="185"/>
      <c r="N285" s="186"/>
      <c r="O285" s="186"/>
      <c r="P285" s="186"/>
      <c r="Q285" s="186"/>
      <c r="R285" s="186"/>
      <c r="S285" s="186"/>
      <c r="T285" s="187"/>
      <c r="AT285" s="188" t="s">
        <v>137</v>
      </c>
      <c r="AU285" s="188" t="s">
        <v>81</v>
      </c>
      <c r="AV285" s="11" t="s">
        <v>81</v>
      </c>
      <c r="AW285" s="11" t="s">
        <v>36</v>
      </c>
      <c r="AX285" s="11" t="s">
        <v>73</v>
      </c>
      <c r="AY285" s="188" t="s">
        <v>126</v>
      </c>
    </row>
    <row r="286" spans="2:51" s="11" customFormat="1" ht="22.5" customHeight="1">
      <c r="B286" s="179"/>
      <c r="D286" s="177" t="s">
        <v>137</v>
      </c>
      <c r="E286" s="188" t="s">
        <v>22</v>
      </c>
      <c r="F286" s="189" t="s">
        <v>573</v>
      </c>
      <c r="H286" s="190">
        <v>7.3</v>
      </c>
      <c r="I286" s="184"/>
      <c r="L286" s="179"/>
      <c r="M286" s="185"/>
      <c r="N286" s="186"/>
      <c r="O286" s="186"/>
      <c r="P286" s="186"/>
      <c r="Q286" s="186"/>
      <c r="R286" s="186"/>
      <c r="S286" s="186"/>
      <c r="T286" s="187"/>
      <c r="AT286" s="188" t="s">
        <v>137</v>
      </c>
      <c r="AU286" s="188" t="s">
        <v>81</v>
      </c>
      <c r="AV286" s="11" t="s">
        <v>81</v>
      </c>
      <c r="AW286" s="11" t="s">
        <v>36</v>
      </c>
      <c r="AX286" s="11" t="s">
        <v>73</v>
      </c>
      <c r="AY286" s="188" t="s">
        <v>126</v>
      </c>
    </row>
    <row r="287" spans="2:51" s="11" customFormat="1" ht="22.5" customHeight="1">
      <c r="B287" s="179"/>
      <c r="D287" s="177" t="s">
        <v>137</v>
      </c>
      <c r="E287" s="188" t="s">
        <v>22</v>
      </c>
      <c r="F287" s="189" t="s">
        <v>574</v>
      </c>
      <c r="H287" s="190">
        <v>31.9</v>
      </c>
      <c r="I287" s="184"/>
      <c r="L287" s="179"/>
      <c r="M287" s="185"/>
      <c r="N287" s="186"/>
      <c r="O287" s="186"/>
      <c r="P287" s="186"/>
      <c r="Q287" s="186"/>
      <c r="R287" s="186"/>
      <c r="S287" s="186"/>
      <c r="T287" s="187"/>
      <c r="AT287" s="188" t="s">
        <v>137</v>
      </c>
      <c r="AU287" s="188" t="s">
        <v>81</v>
      </c>
      <c r="AV287" s="11" t="s">
        <v>81</v>
      </c>
      <c r="AW287" s="11" t="s">
        <v>36</v>
      </c>
      <c r="AX287" s="11" t="s">
        <v>73</v>
      </c>
      <c r="AY287" s="188" t="s">
        <v>126</v>
      </c>
    </row>
    <row r="288" spans="2:51" s="11" customFormat="1" ht="22.5" customHeight="1">
      <c r="B288" s="179"/>
      <c r="D288" s="177" t="s">
        <v>137</v>
      </c>
      <c r="E288" s="188" t="s">
        <v>22</v>
      </c>
      <c r="F288" s="189" t="s">
        <v>575</v>
      </c>
      <c r="H288" s="190">
        <v>4.7</v>
      </c>
      <c r="I288" s="184"/>
      <c r="L288" s="179"/>
      <c r="M288" s="185"/>
      <c r="N288" s="186"/>
      <c r="O288" s="186"/>
      <c r="P288" s="186"/>
      <c r="Q288" s="186"/>
      <c r="R288" s="186"/>
      <c r="S288" s="186"/>
      <c r="T288" s="187"/>
      <c r="AT288" s="188" t="s">
        <v>137</v>
      </c>
      <c r="AU288" s="188" t="s">
        <v>81</v>
      </c>
      <c r="AV288" s="11" t="s">
        <v>81</v>
      </c>
      <c r="AW288" s="11" t="s">
        <v>36</v>
      </c>
      <c r="AX288" s="11" t="s">
        <v>73</v>
      </c>
      <c r="AY288" s="188" t="s">
        <v>126</v>
      </c>
    </row>
    <row r="289" spans="2:51" s="11" customFormat="1" ht="22.5" customHeight="1">
      <c r="B289" s="179"/>
      <c r="D289" s="177" t="s">
        <v>137</v>
      </c>
      <c r="E289" s="188" t="s">
        <v>22</v>
      </c>
      <c r="F289" s="189" t="s">
        <v>576</v>
      </c>
      <c r="H289" s="190">
        <v>4.3</v>
      </c>
      <c r="I289" s="184"/>
      <c r="L289" s="179"/>
      <c r="M289" s="185"/>
      <c r="N289" s="186"/>
      <c r="O289" s="186"/>
      <c r="P289" s="186"/>
      <c r="Q289" s="186"/>
      <c r="R289" s="186"/>
      <c r="S289" s="186"/>
      <c r="T289" s="187"/>
      <c r="AT289" s="188" t="s">
        <v>137</v>
      </c>
      <c r="AU289" s="188" t="s">
        <v>81</v>
      </c>
      <c r="AV289" s="11" t="s">
        <v>81</v>
      </c>
      <c r="AW289" s="11" t="s">
        <v>36</v>
      </c>
      <c r="AX289" s="11" t="s">
        <v>73</v>
      </c>
      <c r="AY289" s="188" t="s">
        <v>126</v>
      </c>
    </row>
    <row r="290" spans="2:51" s="11" customFormat="1" ht="22.5" customHeight="1">
      <c r="B290" s="179"/>
      <c r="D290" s="177" t="s">
        <v>137</v>
      </c>
      <c r="E290" s="188" t="s">
        <v>22</v>
      </c>
      <c r="F290" s="189" t="s">
        <v>577</v>
      </c>
      <c r="H290" s="190">
        <v>20.8</v>
      </c>
      <c r="I290" s="184"/>
      <c r="L290" s="179"/>
      <c r="M290" s="185"/>
      <c r="N290" s="186"/>
      <c r="O290" s="186"/>
      <c r="P290" s="186"/>
      <c r="Q290" s="186"/>
      <c r="R290" s="186"/>
      <c r="S290" s="186"/>
      <c r="T290" s="187"/>
      <c r="AT290" s="188" t="s">
        <v>137</v>
      </c>
      <c r="AU290" s="188" t="s">
        <v>81</v>
      </c>
      <c r="AV290" s="11" t="s">
        <v>81</v>
      </c>
      <c r="AW290" s="11" t="s">
        <v>36</v>
      </c>
      <c r="AX290" s="11" t="s">
        <v>73</v>
      </c>
      <c r="AY290" s="188" t="s">
        <v>126</v>
      </c>
    </row>
    <row r="291" spans="2:51" s="11" customFormat="1" ht="22.5" customHeight="1">
      <c r="B291" s="179"/>
      <c r="D291" s="177" t="s">
        <v>137</v>
      </c>
      <c r="E291" s="188" t="s">
        <v>22</v>
      </c>
      <c r="F291" s="189" t="s">
        <v>578</v>
      </c>
      <c r="H291" s="190">
        <v>58.7</v>
      </c>
      <c r="I291" s="184"/>
      <c r="L291" s="179"/>
      <c r="M291" s="185"/>
      <c r="N291" s="186"/>
      <c r="O291" s="186"/>
      <c r="P291" s="186"/>
      <c r="Q291" s="186"/>
      <c r="R291" s="186"/>
      <c r="S291" s="186"/>
      <c r="T291" s="187"/>
      <c r="AT291" s="188" t="s">
        <v>137</v>
      </c>
      <c r="AU291" s="188" t="s">
        <v>81</v>
      </c>
      <c r="AV291" s="11" t="s">
        <v>81</v>
      </c>
      <c r="AW291" s="11" t="s">
        <v>36</v>
      </c>
      <c r="AX291" s="11" t="s">
        <v>73</v>
      </c>
      <c r="AY291" s="188" t="s">
        <v>126</v>
      </c>
    </row>
    <row r="292" spans="2:51" s="13" customFormat="1" ht="22.5" customHeight="1">
      <c r="B292" s="212"/>
      <c r="D292" s="177" t="s">
        <v>137</v>
      </c>
      <c r="E292" s="213" t="s">
        <v>22</v>
      </c>
      <c r="F292" s="214" t="s">
        <v>334</v>
      </c>
      <c r="H292" s="215">
        <v>162.6</v>
      </c>
      <c r="I292" s="216"/>
      <c r="L292" s="212"/>
      <c r="M292" s="217"/>
      <c r="N292" s="218"/>
      <c r="O292" s="218"/>
      <c r="P292" s="218"/>
      <c r="Q292" s="218"/>
      <c r="R292" s="218"/>
      <c r="S292" s="218"/>
      <c r="T292" s="219"/>
      <c r="AT292" s="213" t="s">
        <v>137</v>
      </c>
      <c r="AU292" s="213" t="s">
        <v>81</v>
      </c>
      <c r="AV292" s="13" t="s">
        <v>147</v>
      </c>
      <c r="AW292" s="13" t="s">
        <v>36</v>
      </c>
      <c r="AX292" s="13" t="s">
        <v>73</v>
      </c>
      <c r="AY292" s="213" t="s">
        <v>126</v>
      </c>
    </row>
    <row r="293" spans="2:51" s="11" customFormat="1" ht="22.5" customHeight="1">
      <c r="B293" s="179"/>
      <c r="D293" s="177" t="s">
        <v>137</v>
      </c>
      <c r="E293" s="188" t="s">
        <v>22</v>
      </c>
      <c r="F293" s="189" t="s">
        <v>641</v>
      </c>
      <c r="H293" s="190">
        <v>50.96</v>
      </c>
      <c r="I293" s="184"/>
      <c r="L293" s="179"/>
      <c r="M293" s="185"/>
      <c r="N293" s="186"/>
      <c r="O293" s="186"/>
      <c r="P293" s="186"/>
      <c r="Q293" s="186"/>
      <c r="R293" s="186"/>
      <c r="S293" s="186"/>
      <c r="T293" s="187"/>
      <c r="AT293" s="188" t="s">
        <v>137</v>
      </c>
      <c r="AU293" s="188" t="s">
        <v>81</v>
      </c>
      <c r="AV293" s="11" t="s">
        <v>81</v>
      </c>
      <c r="AW293" s="11" t="s">
        <v>36</v>
      </c>
      <c r="AX293" s="11" t="s">
        <v>73</v>
      </c>
      <c r="AY293" s="188" t="s">
        <v>126</v>
      </c>
    </row>
    <row r="294" spans="2:51" s="12" customFormat="1" ht="22.5" customHeight="1">
      <c r="B294" s="191"/>
      <c r="D294" s="180" t="s">
        <v>137</v>
      </c>
      <c r="E294" s="192" t="s">
        <v>22</v>
      </c>
      <c r="F294" s="193" t="s">
        <v>146</v>
      </c>
      <c r="H294" s="194">
        <v>213.56</v>
      </c>
      <c r="I294" s="195"/>
      <c r="L294" s="191"/>
      <c r="M294" s="196"/>
      <c r="N294" s="197"/>
      <c r="O294" s="197"/>
      <c r="P294" s="197"/>
      <c r="Q294" s="197"/>
      <c r="R294" s="197"/>
      <c r="S294" s="197"/>
      <c r="T294" s="198"/>
      <c r="AT294" s="199" t="s">
        <v>137</v>
      </c>
      <c r="AU294" s="199" t="s">
        <v>81</v>
      </c>
      <c r="AV294" s="12" t="s">
        <v>133</v>
      </c>
      <c r="AW294" s="12" t="s">
        <v>36</v>
      </c>
      <c r="AX294" s="12" t="s">
        <v>23</v>
      </c>
      <c r="AY294" s="199" t="s">
        <v>126</v>
      </c>
    </row>
    <row r="295" spans="2:65" s="1" customFormat="1" ht="22.5" customHeight="1">
      <c r="B295" s="164"/>
      <c r="C295" s="165" t="s">
        <v>642</v>
      </c>
      <c r="D295" s="165" t="s">
        <v>128</v>
      </c>
      <c r="E295" s="166" t="s">
        <v>643</v>
      </c>
      <c r="F295" s="167" t="s">
        <v>644</v>
      </c>
      <c r="G295" s="168" t="s">
        <v>131</v>
      </c>
      <c r="H295" s="169">
        <v>213.56</v>
      </c>
      <c r="I295" s="170"/>
      <c r="J295" s="171">
        <f>ROUND(I295*H295,2)</f>
        <v>0</v>
      </c>
      <c r="K295" s="167" t="s">
        <v>201</v>
      </c>
      <c r="L295" s="34"/>
      <c r="M295" s="172" t="s">
        <v>22</v>
      </c>
      <c r="N295" s="173" t="s">
        <v>44</v>
      </c>
      <c r="O295" s="35"/>
      <c r="P295" s="174">
        <f>O295*H295</f>
        <v>0</v>
      </c>
      <c r="Q295" s="174">
        <v>0</v>
      </c>
      <c r="R295" s="174">
        <f>Q295*H295</f>
        <v>0</v>
      </c>
      <c r="S295" s="174">
        <v>0</v>
      </c>
      <c r="T295" s="175">
        <f>S295*H295</f>
        <v>0</v>
      </c>
      <c r="AR295" s="17" t="s">
        <v>133</v>
      </c>
      <c r="AT295" s="17" t="s">
        <v>128</v>
      </c>
      <c r="AU295" s="17" t="s">
        <v>81</v>
      </c>
      <c r="AY295" s="17" t="s">
        <v>126</v>
      </c>
      <c r="BE295" s="176">
        <f>IF(N295="základní",J295,0)</f>
        <v>0</v>
      </c>
      <c r="BF295" s="176">
        <f>IF(N295="snížená",J295,0)</f>
        <v>0</v>
      </c>
      <c r="BG295" s="176">
        <f>IF(N295="zákl. přenesená",J295,0)</f>
        <v>0</v>
      </c>
      <c r="BH295" s="176">
        <f>IF(N295="sníž. přenesená",J295,0)</f>
        <v>0</v>
      </c>
      <c r="BI295" s="176">
        <f>IF(N295="nulová",J295,0)</f>
        <v>0</v>
      </c>
      <c r="BJ295" s="17" t="s">
        <v>23</v>
      </c>
      <c r="BK295" s="176">
        <f>ROUND(I295*H295,2)</f>
        <v>0</v>
      </c>
      <c r="BL295" s="17" t="s">
        <v>133</v>
      </c>
      <c r="BM295" s="17" t="s">
        <v>645</v>
      </c>
    </row>
    <row r="296" spans="2:47" s="1" customFormat="1" ht="22.5" customHeight="1">
      <c r="B296" s="34"/>
      <c r="D296" s="177" t="s">
        <v>135</v>
      </c>
      <c r="F296" s="178" t="s">
        <v>646</v>
      </c>
      <c r="I296" s="138"/>
      <c r="L296" s="34"/>
      <c r="M296" s="63"/>
      <c r="N296" s="35"/>
      <c r="O296" s="35"/>
      <c r="P296" s="35"/>
      <c r="Q296" s="35"/>
      <c r="R296" s="35"/>
      <c r="S296" s="35"/>
      <c r="T296" s="64"/>
      <c r="AT296" s="17" t="s">
        <v>135</v>
      </c>
      <c r="AU296" s="17" t="s">
        <v>81</v>
      </c>
    </row>
    <row r="297" spans="2:63" s="10" customFormat="1" ht="29.25" customHeight="1">
      <c r="B297" s="150"/>
      <c r="D297" s="161" t="s">
        <v>72</v>
      </c>
      <c r="E297" s="162" t="s">
        <v>325</v>
      </c>
      <c r="F297" s="162" t="s">
        <v>326</v>
      </c>
      <c r="I297" s="153"/>
      <c r="J297" s="163">
        <f>BK297</f>
        <v>0</v>
      </c>
      <c r="L297" s="150"/>
      <c r="M297" s="155"/>
      <c r="N297" s="156"/>
      <c r="O297" s="156"/>
      <c r="P297" s="157">
        <f>SUM(P298:P305)</f>
        <v>0</v>
      </c>
      <c r="Q297" s="156"/>
      <c r="R297" s="157">
        <f>SUM(R298:R305)</f>
        <v>0</v>
      </c>
      <c r="S297" s="156"/>
      <c r="T297" s="158">
        <f>SUM(T298:T305)</f>
        <v>0</v>
      </c>
      <c r="AR297" s="151" t="s">
        <v>23</v>
      </c>
      <c r="AT297" s="159" t="s">
        <v>72</v>
      </c>
      <c r="AU297" s="159" t="s">
        <v>23</v>
      </c>
      <c r="AY297" s="151" t="s">
        <v>126</v>
      </c>
      <c r="BK297" s="160">
        <f>SUM(BK298:BK305)</f>
        <v>0</v>
      </c>
    </row>
    <row r="298" spans="2:65" s="1" customFormat="1" ht="22.5" customHeight="1">
      <c r="B298" s="164"/>
      <c r="C298" s="165" t="s">
        <v>647</v>
      </c>
      <c r="D298" s="165" t="s">
        <v>128</v>
      </c>
      <c r="E298" s="166" t="s">
        <v>343</v>
      </c>
      <c r="F298" s="167" t="s">
        <v>344</v>
      </c>
      <c r="G298" s="168" t="s">
        <v>229</v>
      </c>
      <c r="H298" s="169">
        <v>62.183</v>
      </c>
      <c r="I298" s="170"/>
      <c r="J298" s="171">
        <f>ROUND(I298*H298,2)</f>
        <v>0</v>
      </c>
      <c r="K298" s="167" t="s">
        <v>22</v>
      </c>
      <c r="L298" s="34"/>
      <c r="M298" s="172" t="s">
        <v>22</v>
      </c>
      <c r="N298" s="173" t="s">
        <v>44</v>
      </c>
      <c r="O298" s="35"/>
      <c r="P298" s="174">
        <f>O298*H298</f>
        <v>0</v>
      </c>
      <c r="Q298" s="174">
        <v>0</v>
      </c>
      <c r="R298" s="174">
        <f>Q298*H298</f>
        <v>0</v>
      </c>
      <c r="S298" s="174">
        <v>0</v>
      </c>
      <c r="T298" s="175">
        <f>S298*H298</f>
        <v>0</v>
      </c>
      <c r="AR298" s="17" t="s">
        <v>133</v>
      </c>
      <c r="AT298" s="17" t="s">
        <v>128</v>
      </c>
      <c r="AU298" s="17" t="s">
        <v>81</v>
      </c>
      <c r="AY298" s="17" t="s">
        <v>126</v>
      </c>
      <c r="BE298" s="176">
        <f>IF(N298="základní",J298,0)</f>
        <v>0</v>
      </c>
      <c r="BF298" s="176">
        <f>IF(N298="snížená",J298,0)</f>
        <v>0</v>
      </c>
      <c r="BG298" s="176">
        <f>IF(N298="zákl. přenesená",J298,0)</f>
        <v>0</v>
      </c>
      <c r="BH298" s="176">
        <f>IF(N298="sníž. přenesená",J298,0)</f>
        <v>0</v>
      </c>
      <c r="BI298" s="176">
        <f>IF(N298="nulová",J298,0)</f>
        <v>0</v>
      </c>
      <c r="BJ298" s="17" t="s">
        <v>23</v>
      </c>
      <c r="BK298" s="176">
        <f>ROUND(I298*H298,2)</f>
        <v>0</v>
      </c>
      <c r="BL298" s="17" t="s">
        <v>133</v>
      </c>
      <c r="BM298" s="17" t="s">
        <v>648</v>
      </c>
    </row>
    <row r="299" spans="2:47" s="1" customFormat="1" ht="30" customHeight="1">
      <c r="B299" s="34"/>
      <c r="D299" s="177" t="s">
        <v>135</v>
      </c>
      <c r="F299" s="178" t="s">
        <v>649</v>
      </c>
      <c r="I299" s="138"/>
      <c r="L299" s="34"/>
      <c r="M299" s="63"/>
      <c r="N299" s="35"/>
      <c r="O299" s="35"/>
      <c r="P299" s="35"/>
      <c r="Q299" s="35"/>
      <c r="R299" s="35"/>
      <c r="S299" s="35"/>
      <c r="T299" s="64"/>
      <c r="AT299" s="17" t="s">
        <v>135</v>
      </c>
      <c r="AU299" s="17" t="s">
        <v>81</v>
      </c>
    </row>
    <row r="300" spans="2:51" s="11" customFormat="1" ht="22.5" customHeight="1">
      <c r="B300" s="179"/>
      <c r="D300" s="177" t="s">
        <v>137</v>
      </c>
      <c r="E300" s="188" t="s">
        <v>22</v>
      </c>
      <c r="F300" s="189" t="s">
        <v>650</v>
      </c>
      <c r="H300" s="190">
        <v>25.438</v>
      </c>
      <c r="I300" s="184"/>
      <c r="L300" s="179"/>
      <c r="M300" s="185"/>
      <c r="N300" s="186"/>
      <c r="O300" s="186"/>
      <c r="P300" s="186"/>
      <c r="Q300" s="186"/>
      <c r="R300" s="186"/>
      <c r="S300" s="186"/>
      <c r="T300" s="187"/>
      <c r="AT300" s="188" t="s">
        <v>137</v>
      </c>
      <c r="AU300" s="188" t="s">
        <v>81</v>
      </c>
      <c r="AV300" s="11" t="s">
        <v>81</v>
      </c>
      <c r="AW300" s="11" t="s">
        <v>36</v>
      </c>
      <c r="AX300" s="11" t="s">
        <v>73</v>
      </c>
      <c r="AY300" s="188" t="s">
        <v>126</v>
      </c>
    </row>
    <row r="301" spans="2:51" s="11" customFormat="1" ht="22.5" customHeight="1">
      <c r="B301" s="179"/>
      <c r="D301" s="177" t="s">
        <v>137</v>
      </c>
      <c r="E301" s="188" t="s">
        <v>22</v>
      </c>
      <c r="F301" s="189" t="s">
        <v>651</v>
      </c>
      <c r="H301" s="190">
        <v>13.425</v>
      </c>
      <c r="I301" s="184"/>
      <c r="L301" s="179"/>
      <c r="M301" s="185"/>
      <c r="N301" s="186"/>
      <c r="O301" s="186"/>
      <c r="P301" s="186"/>
      <c r="Q301" s="186"/>
      <c r="R301" s="186"/>
      <c r="S301" s="186"/>
      <c r="T301" s="187"/>
      <c r="AT301" s="188" t="s">
        <v>137</v>
      </c>
      <c r="AU301" s="188" t="s">
        <v>81</v>
      </c>
      <c r="AV301" s="11" t="s">
        <v>81</v>
      </c>
      <c r="AW301" s="11" t="s">
        <v>36</v>
      </c>
      <c r="AX301" s="11" t="s">
        <v>73</v>
      </c>
      <c r="AY301" s="188" t="s">
        <v>126</v>
      </c>
    </row>
    <row r="302" spans="2:51" s="11" customFormat="1" ht="22.5" customHeight="1">
      <c r="B302" s="179"/>
      <c r="D302" s="177" t="s">
        <v>137</v>
      </c>
      <c r="E302" s="188" t="s">
        <v>22</v>
      </c>
      <c r="F302" s="189" t="s">
        <v>652</v>
      </c>
      <c r="H302" s="190">
        <v>9.625</v>
      </c>
      <c r="I302" s="184"/>
      <c r="L302" s="179"/>
      <c r="M302" s="185"/>
      <c r="N302" s="186"/>
      <c r="O302" s="186"/>
      <c r="P302" s="186"/>
      <c r="Q302" s="186"/>
      <c r="R302" s="186"/>
      <c r="S302" s="186"/>
      <c r="T302" s="187"/>
      <c r="AT302" s="188" t="s">
        <v>137</v>
      </c>
      <c r="AU302" s="188" t="s">
        <v>81</v>
      </c>
      <c r="AV302" s="11" t="s">
        <v>81</v>
      </c>
      <c r="AW302" s="11" t="s">
        <v>36</v>
      </c>
      <c r="AX302" s="11" t="s">
        <v>73</v>
      </c>
      <c r="AY302" s="188" t="s">
        <v>126</v>
      </c>
    </row>
    <row r="303" spans="2:51" s="11" customFormat="1" ht="22.5" customHeight="1">
      <c r="B303" s="179"/>
      <c r="D303" s="177" t="s">
        <v>137</v>
      </c>
      <c r="E303" s="188" t="s">
        <v>22</v>
      </c>
      <c r="F303" s="189" t="s">
        <v>653</v>
      </c>
      <c r="H303" s="190">
        <v>12.195</v>
      </c>
      <c r="I303" s="184"/>
      <c r="L303" s="179"/>
      <c r="M303" s="185"/>
      <c r="N303" s="186"/>
      <c r="O303" s="186"/>
      <c r="P303" s="186"/>
      <c r="Q303" s="186"/>
      <c r="R303" s="186"/>
      <c r="S303" s="186"/>
      <c r="T303" s="187"/>
      <c r="AT303" s="188" t="s">
        <v>137</v>
      </c>
      <c r="AU303" s="188" t="s">
        <v>81</v>
      </c>
      <c r="AV303" s="11" t="s">
        <v>81</v>
      </c>
      <c r="AW303" s="11" t="s">
        <v>36</v>
      </c>
      <c r="AX303" s="11" t="s">
        <v>73</v>
      </c>
      <c r="AY303" s="188" t="s">
        <v>126</v>
      </c>
    </row>
    <row r="304" spans="2:51" s="11" customFormat="1" ht="22.5" customHeight="1">
      <c r="B304" s="179"/>
      <c r="D304" s="177" t="s">
        <v>137</v>
      </c>
      <c r="E304" s="188" t="s">
        <v>22</v>
      </c>
      <c r="F304" s="189" t="s">
        <v>654</v>
      </c>
      <c r="H304" s="190">
        <v>1.5</v>
      </c>
      <c r="I304" s="184"/>
      <c r="L304" s="179"/>
      <c r="M304" s="185"/>
      <c r="N304" s="186"/>
      <c r="O304" s="186"/>
      <c r="P304" s="186"/>
      <c r="Q304" s="186"/>
      <c r="R304" s="186"/>
      <c r="S304" s="186"/>
      <c r="T304" s="187"/>
      <c r="AT304" s="188" t="s">
        <v>137</v>
      </c>
      <c r="AU304" s="188" t="s">
        <v>81</v>
      </c>
      <c r="AV304" s="11" t="s">
        <v>81</v>
      </c>
      <c r="AW304" s="11" t="s">
        <v>36</v>
      </c>
      <c r="AX304" s="11" t="s">
        <v>73</v>
      </c>
      <c r="AY304" s="188" t="s">
        <v>126</v>
      </c>
    </row>
    <row r="305" spans="2:51" s="12" customFormat="1" ht="22.5" customHeight="1">
      <c r="B305" s="191"/>
      <c r="D305" s="177" t="s">
        <v>137</v>
      </c>
      <c r="E305" s="224" t="s">
        <v>22</v>
      </c>
      <c r="F305" s="225" t="s">
        <v>146</v>
      </c>
      <c r="H305" s="226">
        <v>62.183</v>
      </c>
      <c r="I305" s="195"/>
      <c r="L305" s="191"/>
      <c r="M305" s="196"/>
      <c r="N305" s="197"/>
      <c r="O305" s="197"/>
      <c r="P305" s="197"/>
      <c r="Q305" s="197"/>
      <c r="R305" s="197"/>
      <c r="S305" s="197"/>
      <c r="T305" s="198"/>
      <c r="AT305" s="199" t="s">
        <v>137</v>
      </c>
      <c r="AU305" s="199" t="s">
        <v>81</v>
      </c>
      <c r="AV305" s="12" t="s">
        <v>133</v>
      </c>
      <c r="AW305" s="12" t="s">
        <v>36</v>
      </c>
      <c r="AX305" s="12" t="s">
        <v>23</v>
      </c>
      <c r="AY305" s="199" t="s">
        <v>126</v>
      </c>
    </row>
    <row r="306" spans="2:63" s="10" customFormat="1" ht="29.25" customHeight="1">
      <c r="B306" s="150"/>
      <c r="D306" s="161" t="s">
        <v>72</v>
      </c>
      <c r="E306" s="162" t="s">
        <v>348</v>
      </c>
      <c r="F306" s="162" t="s">
        <v>349</v>
      </c>
      <c r="I306" s="153"/>
      <c r="J306" s="163">
        <f>BK306</f>
        <v>0</v>
      </c>
      <c r="L306" s="150"/>
      <c r="M306" s="155"/>
      <c r="N306" s="156"/>
      <c r="O306" s="156"/>
      <c r="P306" s="157">
        <f>SUM(P307:P309)</f>
        <v>0</v>
      </c>
      <c r="Q306" s="156"/>
      <c r="R306" s="157">
        <f>SUM(R307:R309)</f>
        <v>0</v>
      </c>
      <c r="S306" s="156"/>
      <c r="T306" s="158">
        <f>SUM(T307:T309)</f>
        <v>0</v>
      </c>
      <c r="AR306" s="151" t="s">
        <v>23</v>
      </c>
      <c r="AT306" s="159" t="s">
        <v>72</v>
      </c>
      <c r="AU306" s="159" t="s">
        <v>23</v>
      </c>
      <c r="AY306" s="151" t="s">
        <v>126</v>
      </c>
      <c r="BK306" s="160">
        <f>SUM(BK307:BK309)</f>
        <v>0</v>
      </c>
    </row>
    <row r="307" spans="2:65" s="1" customFormat="1" ht="22.5" customHeight="1">
      <c r="B307" s="164"/>
      <c r="C307" s="165" t="s">
        <v>655</v>
      </c>
      <c r="D307" s="165" t="s">
        <v>128</v>
      </c>
      <c r="E307" s="166" t="s">
        <v>351</v>
      </c>
      <c r="F307" s="167" t="s">
        <v>352</v>
      </c>
      <c r="G307" s="168" t="s">
        <v>229</v>
      </c>
      <c r="H307" s="169">
        <v>101.92</v>
      </c>
      <c r="I307" s="170"/>
      <c r="J307" s="171">
        <f>ROUND(I307*H307,2)</f>
        <v>0</v>
      </c>
      <c r="K307" s="167" t="s">
        <v>201</v>
      </c>
      <c r="L307" s="34"/>
      <c r="M307" s="172" t="s">
        <v>22</v>
      </c>
      <c r="N307" s="173" t="s">
        <v>44</v>
      </c>
      <c r="O307" s="35"/>
      <c r="P307" s="174">
        <f>O307*H307</f>
        <v>0</v>
      </c>
      <c r="Q307" s="174">
        <v>0</v>
      </c>
      <c r="R307" s="174">
        <f>Q307*H307</f>
        <v>0</v>
      </c>
      <c r="S307" s="174">
        <v>0</v>
      </c>
      <c r="T307" s="175">
        <f>S307*H307</f>
        <v>0</v>
      </c>
      <c r="AR307" s="17" t="s">
        <v>133</v>
      </c>
      <c r="AT307" s="17" t="s">
        <v>128</v>
      </c>
      <c r="AU307" s="17" t="s">
        <v>81</v>
      </c>
      <c r="AY307" s="17" t="s">
        <v>126</v>
      </c>
      <c r="BE307" s="176">
        <f>IF(N307="základní",J307,0)</f>
        <v>0</v>
      </c>
      <c r="BF307" s="176">
        <f>IF(N307="snížená",J307,0)</f>
        <v>0</v>
      </c>
      <c r="BG307" s="176">
        <f>IF(N307="zákl. přenesená",J307,0)</f>
        <v>0</v>
      </c>
      <c r="BH307" s="176">
        <f>IF(N307="sníž. přenesená",J307,0)</f>
        <v>0</v>
      </c>
      <c r="BI307" s="176">
        <f>IF(N307="nulová",J307,0)</f>
        <v>0</v>
      </c>
      <c r="BJ307" s="17" t="s">
        <v>23</v>
      </c>
      <c r="BK307" s="176">
        <f>ROUND(I307*H307,2)</f>
        <v>0</v>
      </c>
      <c r="BL307" s="17" t="s">
        <v>133</v>
      </c>
      <c r="BM307" s="17" t="s">
        <v>656</v>
      </c>
    </row>
    <row r="308" spans="2:47" s="1" customFormat="1" ht="22.5" customHeight="1">
      <c r="B308" s="34"/>
      <c r="D308" s="177" t="s">
        <v>135</v>
      </c>
      <c r="F308" s="178" t="s">
        <v>354</v>
      </c>
      <c r="I308" s="138"/>
      <c r="L308" s="34"/>
      <c r="M308" s="63"/>
      <c r="N308" s="35"/>
      <c r="O308" s="35"/>
      <c r="P308" s="35"/>
      <c r="Q308" s="35"/>
      <c r="R308" s="35"/>
      <c r="S308" s="35"/>
      <c r="T308" s="64"/>
      <c r="AT308" s="17" t="s">
        <v>135</v>
      </c>
      <c r="AU308" s="17" t="s">
        <v>81</v>
      </c>
    </row>
    <row r="309" spans="2:47" s="1" customFormat="1" ht="30" customHeight="1">
      <c r="B309" s="34"/>
      <c r="D309" s="177" t="s">
        <v>394</v>
      </c>
      <c r="F309" s="210" t="s">
        <v>657</v>
      </c>
      <c r="I309" s="138"/>
      <c r="L309" s="34"/>
      <c r="M309" s="63"/>
      <c r="N309" s="35"/>
      <c r="O309" s="35"/>
      <c r="P309" s="35"/>
      <c r="Q309" s="35"/>
      <c r="R309" s="35"/>
      <c r="S309" s="35"/>
      <c r="T309" s="64"/>
      <c r="AT309" s="17" t="s">
        <v>394</v>
      </c>
      <c r="AU309" s="17" t="s">
        <v>81</v>
      </c>
    </row>
    <row r="310" spans="2:63" s="10" customFormat="1" ht="36.75" customHeight="1">
      <c r="B310" s="150"/>
      <c r="D310" s="151" t="s">
        <v>72</v>
      </c>
      <c r="E310" s="152" t="s">
        <v>658</v>
      </c>
      <c r="F310" s="152" t="s">
        <v>659</v>
      </c>
      <c r="I310" s="153"/>
      <c r="J310" s="154">
        <f>BK310</f>
        <v>0</v>
      </c>
      <c r="L310" s="150"/>
      <c r="M310" s="155"/>
      <c r="N310" s="156"/>
      <c r="O310" s="156"/>
      <c r="P310" s="157">
        <f>P311+P322</f>
        <v>0</v>
      </c>
      <c r="Q310" s="156"/>
      <c r="R310" s="157">
        <f>R311+R322</f>
        <v>0.09357829999999999</v>
      </c>
      <c r="S310" s="156"/>
      <c r="T310" s="158">
        <f>T311+T322</f>
        <v>0.844</v>
      </c>
      <c r="AR310" s="151" t="s">
        <v>81</v>
      </c>
      <c r="AT310" s="159" t="s">
        <v>72</v>
      </c>
      <c r="AU310" s="159" t="s">
        <v>73</v>
      </c>
      <c r="AY310" s="151" t="s">
        <v>126</v>
      </c>
      <c r="BK310" s="160">
        <f>BK311+BK322</f>
        <v>0</v>
      </c>
    </row>
    <row r="311" spans="2:63" s="10" customFormat="1" ht="19.5" customHeight="1">
      <c r="B311" s="150"/>
      <c r="D311" s="161" t="s">
        <v>72</v>
      </c>
      <c r="E311" s="162" t="s">
        <v>660</v>
      </c>
      <c r="F311" s="162" t="s">
        <v>661</v>
      </c>
      <c r="I311" s="153"/>
      <c r="J311" s="163">
        <f>BK311</f>
        <v>0</v>
      </c>
      <c r="L311" s="150"/>
      <c r="M311" s="155"/>
      <c r="N311" s="156"/>
      <c r="O311" s="156"/>
      <c r="P311" s="157">
        <f>SUM(P312:P321)</f>
        <v>0</v>
      </c>
      <c r="Q311" s="156"/>
      <c r="R311" s="157">
        <f>SUM(R312:R321)</f>
        <v>0.014917500000000002</v>
      </c>
      <c r="S311" s="156"/>
      <c r="T311" s="158">
        <f>SUM(T312:T321)</f>
        <v>0</v>
      </c>
      <c r="AR311" s="151" t="s">
        <v>81</v>
      </c>
      <c r="AT311" s="159" t="s">
        <v>72</v>
      </c>
      <c r="AU311" s="159" t="s">
        <v>23</v>
      </c>
      <c r="AY311" s="151" t="s">
        <v>126</v>
      </c>
      <c r="BK311" s="160">
        <f>SUM(BK312:BK321)</f>
        <v>0</v>
      </c>
    </row>
    <row r="312" spans="2:65" s="1" customFormat="1" ht="22.5" customHeight="1">
      <c r="B312" s="164"/>
      <c r="C312" s="165" t="s">
        <v>662</v>
      </c>
      <c r="D312" s="165" t="s">
        <v>128</v>
      </c>
      <c r="E312" s="166" t="s">
        <v>663</v>
      </c>
      <c r="F312" s="167" t="s">
        <v>664</v>
      </c>
      <c r="G312" s="168" t="s">
        <v>274</v>
      </c>
      <c r="H312" s="169">
        <v>11.05</v>
      </c>
      <c r="I312" s="170"/>
      <c r="J312" s="171">
        <f>ROUND(I312*H312,2)</f>
        <v>0</v>
      </c>
      <c r="K312" s="167" t="s">
        <v>201</v>
      </c>
      <c r="L312" s="34"/>
      <c r="M312" s="172" t="s">
        <v>22</v>
      </c>
      <c r="N312" s="173" t="s">
        <v>44</v>
      </c>
      <c r="O312" s="35"/>
      <c r="P312" s="174">
        <f>O312*H312</f>
        <v>0</v>
      </c>
      <c r="Q312" s="174">
        <v>0.00135</v>
      </c>
      <c r="R312" s="174">
        <f>Q312*H312</f>
        <v>0.014917500000000002</v>
      </c>
      <c r="S312" s="174">
        <v>0</v>
      </c>
      <c r="T312" s="175">
        <f>S312*H312</f>
        <v>0</v>
      </c>
      <c r="AR312" s="17" t="s">
        <v>239</v>
      </c>
      <c r="AT312" s="17" t="s">
        <v>128</v>
      </c>
      <c r="AU312" s="17" t="s">
        <v>81</v>
      </c>
      <c r="AY312" s="17" t="s">
        <v>126</v>
      </c>
      <c r="BE312" s="176">
        <f>IF(N312="základní",J312,0)</f>
        <v>0</v>
      </c>
      <c r="BF312" s="176">
        <f>IF(N312="snížená",J312,0)</f>
        <v>0</v>
      </c>
      <c r="BG312" s="176">
        <f>IF(N312="zákl. přenesená",J312,0)</f>
        <v>0</v>
      </c>
      <c r="BH312" s="176">
        <f>IF(N312="sníž. přenesená",J312,0)</f>
        <v>0</v>
      </c>
      <c r="BI312" s="176">
        <f>IF(N312="nulová",J312,0)</f>
        <v>0</v>
      </c>
      <c r="BJ312" s="17" t="s">
        <v>23</v>
      </c>
      <c r="BK312" s="176">
        <f>ROUND(I312*H312,2)</f>
        <v>0</v>
      </c>
      <c r="BL312" s="17" t="s">
        <v>239</v>
      </c>
      <c r="BM312" s="17" t="s">
        <v>665</v>
      </c>
    </row>
    <row r="313" spans="2:47" s="1" customFormat="1" ht="30" customHeight="1">
      <c r="B313" s="34"/>
      <c r="D313" s="177" t="s">
        <v>135</v>
      </c>
      <c r="F313" s="178" t="s">
        <v>666</v>
      </c>
      <c r="I313" s="138"/>
      <c r="L313" s="34"/>
      <c r="M313" s="63"/>
      <c r="N313" s="35"/>
      <c r="O313" s="35"/>
      <c r="P313" s="35"/>
      <c r="Q313" s="35"/>
      <c r="R313" s="35"/>
      <c r="S313" s="35"/>
      <c r="T313" s="64"/>
      <c r="AT313" s="17" t="s">
        <v>135</v>
      </c>
      <c r="AU313" s="17" t="s">
        <v>81</v>
      </c>
    </row>
    <row r="314" spans="2:51" s="11" customFormat="1" ht="22.5" customHeight="1">
      <c r="B314" s="179"/>
      <c r="D314" s="177" t="s">
        <v>137</v>
      </c>
      <c r="E314" s="188" t="s">
        <v>22</v>
      </c>
      <c r="F314" s="189" t="s">
        <v>667</v>
      </c>
      <c r="H314" s="190">
        <v>2.97</v>
      </c>
      <c r="I314" s="184"/>
      <c r="L314" s="179"/>
      <c r="M314" s="185"/>
      <c r="N314" s="186"/>
      <c r="O314" s="186"/>
      <c r="P314" s="186"/>
      <c r="Q314" s="186"/>
      <c r="R314" s="186"/>
      <c r="S314" s="186"/>
      <c r="T314" s="187"/>
      <c r="AT314" s="188" t="s">
        <v>137</v>
      </c>
      <c r="AU314" s="188" t="s">
        <v>81</v>
      </c>
      <c r="AV314" s="11" t="s">
        <v>81</v>
      </c>
      <c r="AW314" s="11" t="s">
        <v>36</v>
      </c>
      <c r="AX314" s="11" t="s">
        <v>73</v>
      </c>
      <c r="AY314" s="188" t="s">
        <v>126</v>
      </c>
    </row>
    <row r="315" spans="2:51" s="11" customFormat="1" ht="22.5" customHeight="1">
      <c r="B315" s="179"/>
      <c r="D315" s="177" t="s">
        <v>137</v>
      </c>
      <c r="E315" s="188" t="s">
        <v>22</v>
      </c>
      <c r="F315" s="189" t="s">
        <v>668</v>
      </c>
      <c r="H315" s="190">
        <v>2.02</v>
      </c>
      <c r="I315" s="184"/>
      <c r="L315" s="179"/>
      <c r="M315" s="185"/>
      <c r="N315" s="186"/>
      <c r="O315" s="186"/>
      <c r="P315" s="186"/>
      <c r="Q315" s="186"/>
      <c r="R315" s="186"/>
      <c r="S315" s="186"/>
      <c r="T315" s="187"/>
      <c r="AT315" s="188" t="s">
        <v>137</v>
      </c>
      <c r="AU315" s="188" t="s">
        <v>81</v>
      </c>
      <c r="AV315" s="11" t="s">
        <v>81</v>
      </c>
      <c r="AW315" s="11" t="s">
        <v>36</v>
      </c>
      <c r="AX315" s="11" t="s">
        <v>73</v>
      </c>
      <c r="AY315" s="188" t="s">
        <v>126</v>
      </c>
    </row>
    <row r="316" spans="2:51" s="11" customFormat="1" ht="22.5" customHeight="1">
      <c r="B316" s="179"/>
      <c r="D316" s="177" t="s">
        <v>137</v>
      </c>
      <c r="E316" s="188" t="s">
        <v>22</v>
      </c>
      <c r="F316" s="189" t="s">
        <v>669</v>
      </c>
      <c r="H316" s="190">
        <v>2.02</v>
      </c>
      <c r="I316" s="184"/>
      <c r="L316" s="179"/>
      <c r="M316" s="185"/>
      <c r="N316" s="186"/>
      <c r="O316" s="186"/>
      <c r="P316" s="186"/>
      <c r="Q316" s="186"/>
      <c r="R316" s="186"/>
      <c r="S316" s="186"/>
      <c r="T316" s="187"/>
      <c r="AT316" s="188" t="s">
        <v>137</v>
      </c>
      <c r="AU316" s="188" t="s">
        <v>81</v>
      </c>
      <c r="AV316" s="11" t="s">
        <v>81</v>
      </c>
      <c r="AW316" s="11" t="s">
        <v>36</v>
      </c>
      <c r="AX316" s="11" t="s">
        <v>73</v>
      </c>
      <c r="AY316" s="188" t="s">
        <v>126</v>
      </c>
    </row>
    <row r="317" spans="2:51" s="11" customFormat="1" ht="22.5" customHeight="1">
      <c r="B317" s="179"/>
      <c r="D317" s="177" t="s">
        <v>137</v>
      </c>
      <c r="E317" s="188" t="s">
        <v>22</v>
      </c>
      <c r="F317" s="189" t="s">
        <v>670</v>
      </c>
      <c r="H317" s="190">
        <v>4.04</v>
      </c>
      <c r="I317" s="184"/>
      <c r="L317" s="179"/>
      <c r="M317" s="185"/>
      <c r="N317" s="186"/>
      <c r="O317" s="186"/>
      <c r="P317" s="186"/>
      <c r="Q317" s="186"/>
      <c r="R317" s="186"/>
      <c r="S317" s="186"/>
      <c r="T317" s="187"/>
      <c r="AT317" s="188" t="s">
        <v>137</v>
      </c>
      <c r="AU317" s="188" t="s">
        <v>81</v>
      </c>
      <c r="AV317" s="11" t="s">
        <v>81</v>
      </c>
      <c r="AW317" s="11" t="s">
        <v>36</v>
      </c>
      <c r="AX317" s="11" t="s">
        <v>73</v>
      </c>
      <c r="AY317" s="188" t="s">
        <v>126</v>
      </c>
    </row>
    <row r="318" spans="2:51" s="12" customFormat="1" ht="22.5" customHeight="1">
      <c r="B318" s="191"/>
      <c r="D318" s="180" t="s">
        <v>137</v>
      </c>
      <c r="E318" s="192" t="s">
        <v>22</v>
      </c>
      <c r="F318" s="193" t="s">
        <v>146</v>
      </c>
      <c r="H318" s="194">
        <v>11.05</v>
      </c>
      <c r="I318" s="195"/>
      <c r="L318" s="191"/>
      <c r="M318" s="196"/>
      <c r="N318" s="197"/>
      <c r="O318" s="197"/>
      <c r="P318" s="197"/>
      <c r="Q318" s="197"/>
      <c r="R318" s="197"/>
      <c r="S318" s="197"/>
      <c r="T318" s="198"/>
      <c r="AT318" s="199" t="s">
        <v>137</v>
      </c>
      <c r="AU318" s="199" t="s">
        <v>81</v>
      </c>
      <c r="AV318" s="12" t="s">
        <v>133</v>
      </c>
      <c r="AW318" s="12" t="s">
        <v>36</v>
      </c>
      <c r="AX318" s="12" t="s">
        <v>23</v>
      </c>
      <c r="AY318" s="199" t="s">
        <v>126</v>
      </c>
    </row>
    <row r="319" spans="2:65" s="1" customFormat="1" ht="22.5" customHeight="1">
      <c r="B319" s="164"/>
      <c r="C319" s="165" t="s">
        <v>671</v>
      </c>
      <c r="D319" s="165" t="s">
        <v>128</v>
      </c>
      <c r="E319" s="166" t="s">
        <v>672</v>
      </c>
      <c r="F319" s="167" t="s">
        <v>673</v>
      </c>
      <c r="G319" s="168" t="s">
        <v>229</v>
      </c>
      <c r="H319" s="169">
        <v>0.015</v>
      </c>
      <c r="I319" s="170"/>
      <c r="J319" s="171">
        <f>ROUND(I319*H319,2)</f>
        <v>0</v>
      </c>
      <c r="K319" s="167" t="s">
        <v>201</v>
      </c>
      <c r="L319" s="34"/>
      <c r="M319" s="172" t="s">
        <v>22</v>
      </c>
      <c r="N319" s="173" t="s">
        <v>44</v>
      </c>
      <c r="O319" s="35"/>
      <c r="P319" s="174">
        <f>O319*H319</f>
        <v>0</v>
      </c>
      <c r="Q319" s="174">
        <v>0</v>
      </c>
      <c r="R319" s="174">
        <f>Q319*H319</f>
        <v>0</v>
      </c>
      <c r="S319" s="174">
        <v>0</v>
      </c>
      <c r="T319" s="175">
        <f>S319*H319</f>
        <v>0</v>
      </c>
      <c r="AR319" s="17" t="s">
        <v>239</v>
      </c>
      <c r="AT319" s="17" t="s">
        <v>128</v>
      </c>
      <c r="AU319" s="17" t="s">
        <v>81</v>
      </c>
      <c r="AY319" s="17" t="s">
        <v>126</v>
      </c>
      <c r="BE319" s="176">
        <f>IF(N319="základní",J319,0)</f>
        <v>0</v>
      </c>
      <c r="BF319" s="176">
        <f>IF(N319="snížená",J319,0)</f>
        <v>0</v>
      </c>
      <c r="BG319" s="176">
        <f>IF(N319="zákl. přenesená",J319,0)</f>
        <v>0</v>
      </c>
      <c r="BH319" s="176">
        <f>IF(N319="sníž. přenesená",J319,0)</f>
        <v>0</v>
      </c>
      <c r="BI319" s="176">
        <f>IF(N319="nulová",J319,0)</f>
        <v>0</v>
      </c>
      <c r="BJ319" s="17" t="s">
        <v>23</v>
      </c>
      <c r="BK319" s="176">
        <f>ROUND(I319*H319,2)</f>
        <v>0</v>
      </c>
      <c r="BL319" s="17" t="s">
        <v>239</v>
      </c>
      <c r="BM319" s="17" t="s">
        <v>674</v>
      </c>
    </row>
    <row r="320" spans="2:47" s="1" customFormat="1" ht="30" customHeight="1">
      <c r="B320" s="34"/>
      <c r="D320" s="177" t="s">
        <v>135</v>
      </c>
      <c r="F320" s="178" t="s">
        <v>675</v>
      </c>
      <c r="I320" s="138"/>
      <c r="L320" s="34"/>
      <c r="M320" s="63"/>
      <c r="N320" s="35"/>
      <c r="O320" s="35"/>
      <c r="P320" s="35"/>
      <c r="Q320" s="35"/>
      <c r="R320" s="35"/>
      <c r="S320" s="35"/>
      <c r="T320" s="64"/>
      <c r="AT320" s="17" t="s">
        <v>135</v>
      </c>
      <c r="AU320" s="17" t="s">
        <v>81</v>
      </c>
    </row>
    <row r="321" spans="2:47" s="1" customFormat="1" ht="102" customHeight="1">
      <c r="B321" s="34"/>
      <c r="D321" s="177" t="s">
        <v>394</v>
      </c>
      <c r="F321" s="210" t="s">
        <v>676</v>
      </c>
      <c r="I321" s="138"/>
      <c r="L321" s="34"/>
      <c r="M321" s="63"/>
      <c r="N321" s="35"/>
      <c r="O321" s="35"/>
      <c r="P321" s="35"/>
      <c r="Q321" s="35"/>
      <c r="R321" s="35"/>
      <c r="S321" s="35"/>
      <c r="T321" s="64"/>
      <c r="AT321" s="17" t="s">
        <v>394</v>
      </c>
      <c r="AU321" s="17" t="s">
        <v>81</v>
      </c>
    </row>
    <row r="322" spans="2:63" s="10" customFormat="1" ht="29.25" customHeight="1">
      <c r="B322" s="150"/>
      <c r="D322" s="161" t="s">
        <v>72</v>
      </c>
      <c r="E322" s="162" t="s">
        <v>677</v>
      </c>
      <c r="F322" s="162" t="s">
        <v>678</v>
      </c>
      <c r="I322" s="153"/>
      <c r="J322" s="163">
        <f>BK322</f>
        <v>0</v>
      </c>
      <c r="L322" s="150"/>
      <c r="M322" s="155"/>
      <c r="N322" s="156"/>
      <c r="O322" s="156"/>
      <c r="P322" s="157">
        <f>SUM(P323:P340)</f>
        <v>0</v>
      </c>
      <c r="Q322" s="156"/>
      <c r="R322" s="157">
        <f>SUM(R323:R340)</f>
        <v>0.07866079999999999</v>
      </c>
      <c r="S322" s="156"/>
      <c r="T322" s="158">
        <f>SUM(T323:T340)</f>
        <v>0.844</v>
      </c>
      <c r="AR322" s="151" t="s">
        <v>81</v>
      </c>
      <c r="AT322" s="159" t="s">
        <v>72</v>
      </c>
      <c r="AU322" s="159" t="s">
        <v>23</v>
      </c>
      <c r="AY322" s="151" t="s">
        <v>126</v>
      </c>
      <c r="BK322" s="160">
        <f>SUM(BK323:BK340)</f>
        <v>0</v>
      </c>
    </row>
    <row r="323" spans="2:65" s="1" customFormat="1" ht="22.5" customHeight="1">
      <c r="B323" s="164"/>
      <c r="C323" s="165" t="s">
        <v>679</v>
      </c>
      <c r="D323" s="165" t="s">
        <v>128</v>
      </c>
      <c r="E323" s="166" t="s">
        <v>680</v>
      </c>
      <c r="F323" s="167" t="s">
        <v>681</v>
      </c>
      <c r="G323" s="168" t="s">
        <v>274</v>
      </c>
      <c r="H323" s="169">
        <v>33.76</v>
      </c>
      <c r="I323" s="170"/>
      <c r="J323" s="171">
        <f>ROUND(I323*H323,2)</f>
        <v>0</v>
      </c>
      <c r="K323" s="167" t="s">
        <v>201</v>
      </c>
      <c r="L323" s="34"/>
      <c r="M323" s="172" t="s">
        <v>22</v>
      </c>
      <c r="N323" s="173" t="s">
        <v>44</v>
      </c>
      <c r="O323" s="35"/>
      <c r="P323" s="174">
        <f>O323*H323</f>
        <v>0</v>
      </c>
      <c r="Q323" s="174">
        <v>0</v>
      </c>
      <c r="R323" s="174">
        <f>Q323*H323</f>
        <v>0</v>
      </c>
      <c r="S323" s="174">
        <v>0.025</v>
      </c>
      <c r="T323" s="175">
        <f>S323*H323</f>
        <v>0.844</v>
      </c>
      <c r="AR323" s="17" t="s">
        <v>239</v>
      </c>
      <c r="AT323" s="17" t="s">
        <v>128</v>
      </c>
      <c r="AU323" s="17" t="s">
        <v>81</v>
      </c>
      <c r="AY323" s="17" t="s">
        <v>126</v>
      </c>
      <c r="BE323" s="176">
        <f>IF(N323="základní",J323,0)</f>
        <v>0</v>
      </c>
      <c r="BF323" s="176">
        <f>IF(N323="snížená",J323,0)</f>
        <v>0</v>
      </c>
      <c r="BG323" s="176">
        <f>IF(N323="zákl. přenesená",J323,0)</f>
        <v>0</v>
      </c>
      <c r="BH323" s="176">
        <f>IF(N323="sníž. přenesená",J323,0)</f>
        <v>0</v>
      </c>
      <c r="BI323" s="176">
        <f>IF(N323="nulová",J323,0)</f>
        <v>0</v>
      </c>
      <c r="BJ323" s="17" t="s">
        <v>23</v>
      </c>
      <c r="BK323" s="176">
        <f>ROUND(I323*H323,2)</f>
        <v>0</v>
      </c>
      <c r="BL323" s="17" t="s">
        <v>239</v>
      </c>
      <c r="BM323" s="17" t="s">
        <v>682</v>
      </c>
    </row>
    <row r="324" spans="2:47" s="1" customFormat="1" ht="22.5" customHeight="1">
      <c r="B324" s="34"/>
      <c r="D324" s="177" t="s">
        <v>135</v>
      </c>
      <c r="F324" s="178" t="s">
        <v>683</v>
      </c>
      <c r="I324" s="138"/>
      <c r="L324" s="34"/>
      <c r="M324" s="63"/>
      <c r="N324" s="35"/>
      <c r="O324" s="35"/>
      <c r="P324" s="35"/>
      <c r="Q324" s="35"/>
      <c r="R324" s="35"/>
      <c r="S324" s="35"/>
      <c r="T324" s="64"/>
      <c r="AT324" s="17" t="s">
        <v>135</v>
      </c>
      <c r="AU324" s="17" t="s">
        <v>81</v>
      </c>
    </row>
    <row r="325" spans="2:51" s="11" customFormat="1" ht="22.5" customHeight="1">
      <c r="B325" s="179"/>
      <c r="D325" s="177" t="s">
        <v>137</v>
      </c>
      <c r="E325" s="188" t="s">
        <v>22</v>
      </c>
      <c r="F325" s="189" t="s">
        <v>684</v>
      </c>
      <c r="H325" s="190">
        <v>8.96</v>
      </c>
      <c r="I325" s="184"/>
      <c r="L325" s="179"/>
      <c r="M325" s="185"/>
      <c r="N325" s="186"/>
      <c r="O325" s="186"/>
      <c r="P325" s="186"/>
      <c r="Q325" s="186"/>
      <c r="R325" s="186"/>
      <c r="S325" s="186"/>
      <c r="T325" s="187"/>
      <c r="AT325" s="188" t="s">
        <v>137</v>
      </c>
      <c r="AU325" s="188" t="s">
        <v>81</v>
      </c>
      <c r="AV325" s="11" t="s">
        <v>81</v>
      </c>
      <c r="AW325" s="11" t="s">
        <v>36</v>
      </c>
      <c r="AX325" s="11" t="s">
        <v>73</v>
      </c>
      <c r="AY325" s="188" t="s">
        <v>126</v>
      </c>
    </row>
    <row r="326" spans="2:51" s="11" customFormat="1" ht="22.5" customHeight="1">
      <c r="B326" s="179"/>
      <c r="D326" s="177" t="s">
        <v>137</v>
      </c>
      <c r="E326" s="188" t="s">
        <v>22</v>
      </c>
      <c r="F326" s="189" t="s">
        <v>685</v>
      </c>
      <c r="H326" s="190">
        <v>6.54</v>
      </c>
      <c r="I326" s="184"/>
      <c r="L326" s="179"/>
      <c r="M326" s="185"/>
      <c r="N326" s="186"/>
      <c r="O326" s="186"/>
      <c r="P326" s="186"/>
      <c r="Q326" s="186"/>
      <c r="R326" s="186"/>
      <c r="S326" s="186"/>
      <c r="T326" s="187"/>
      <c r="AT326" s="188" t="s">
        <v>137</v>
      </c>
      <c r="AU326" s="188" t="s">
        <v>81</v>
      </c>
      <c r="AV326" s="11" t="s">
        <v>81</v>
      </c>
      <c r="AW326" s="11" t="s">
        <v>36</v>
      </c>
      <c r="AX326" s="11" t="s">
        <v>73</v>
      </c>
      <c r="AY326" s="188" t="s">
        <v>126</v>
      </c>
    </row>
    <row r="327" spans="2:51" s="11" customFormat="1" ht="22.5" customHeight="1">
      <c r="B327" s="179"/>
      <c r="D327" s="177" t="s">
        <v>137</v>
      </c>
      <c r="E327" s="188" t="s">
        <v>22</v>
      </c>
      <c r="F327" s="189" t="s">
        <v>686</v>
      </c>
      <c r="H327" s="190">
        <v>18.26</v>
      </c>
      <c r="I327" s="184"/>
      <c r="L327" s="179"/>
      <c r="M327" s="185"/>
      <c r="N327" s="186"/>
      <c r="O327" s="186"/>
      <c r="P327" s="186"/>
      <c r="Q327" s="186"/>
      <c r="R327" s="186"/>
      <c r="S327" s="186"/>
      <c r="T327" s="187"/>
      <c r="AT327" s="188" t="s">
        <v>137</v>
      </c>
      <c r="AU327" s="188" t="s">
        <v>81</v>
      </c>
      <c r="AV327" s="11" t="s">
        <v>81</v>
      </c>
      <c r="AW327" s="11" t="s">
        <v>36</v>
      </c>
      <c r="AX327" s="11" t="s">
        <v>73</v>
      </c>
      <c r="AY327" s="188" t="s">
        <v>126</v>
      </c>
    </row>
    <row r="328" spans="2:51" s="12" customFormat="1" ht="22.5" customHeight="1">
      <c r="B328" s="191"/>
      <c r="D328" s="180" t="s">
        <v>137</v>
      </c>
      <c r="E328" s="192" t="s">
        <v>22</v>
      </c>
      <c r="F328" s="193" t="s">
        <v>146</v>
      </c>
      <c r="H328" s="194">
        <v>33.76</v>
      </c>
      <c r="I328" s="195"/>
      <c r="L328" s="191"/>
      <c r="M328" s="196"/>
      <c r="N328" s="197"/>
      <c r="O328" s="197"/>
      <c r="P328" s="197"/>
      <c r="Q328" s="197"/>
      <c r="R328" s="197"/>
      <c r="S328" s="197"/>
      <c r="T328" s="198"/>
      <c r="AT328" s="199" t="s">
        <v>137</v>
      </c>
      <c r="AU328" s="199" t="s">
        <v>81</v>
      </c>
      <c r="AV328" s="12" t="s">
        <v>133</v>
      </c>
      <c r="AW328" s="12" t="s">
        <v>36</v>
      </c>
      <c r="AX328" s="12" t="s">
        <v>23</v>
      </c>
      <c r="AY328" s="199" t="s">
        <v>126</v>
      </c>
    </row>
    <row r="329" spans="2:65" s="1" customFormat="1" ht="22.5" customHeight="1">
      <c r="B329" s="164"/>
      <c r="C329" s="165" t="s">
        <v>687</v>
      </c>
      <c r="D329" s="165" t="s">
        <v>128</v>
      </c>
      <c r="E329" s="166" t="s">
        <v>688</v>
      </c>
      <c r="F329" s="167" t="s">
        <v>689</v>
      </c>
      <c r="G329" s="168" t="s">
        <v>274</v>
      </c>
      <c r="H329" s="169">
        <v>33.76</v>
      </c>
      <c r="I329" s="170"/>
      <c r="J329" s="171">
        <f>ROUND(I329*H329,2)</f>
        <v>0</v>
      </c>
      <c r="K329" s="167" t="s">
        <v>201</v>
      </c>
      <c r="L329" s="34"/>
      <c r="M329" s="172" t="s">
        <v>22</v>
      </c>
      <c r="N329" s="173" t="s">
        <v>44</v>
      </c>
      <c r="O329" s="35"/>
      <c r="P329" s="174">
        <f>O329*H329</f>
        <v>0</v>
      </c>
      <c r="Q329" s="174">
        <v>6E-05</v>
      </c>
      <c r="R329" s="174">
        <f>Q329*H329</f>
        <v>0.0020256</v>
      </c>
      <c r="S329" s="174">
        <v>0</v>
      </c>
      <c r="T329" s="175">
        <f>S329*H329</f>
        <v>0</v>
      </c>
      <c r="AR329" s="17" t="s">
        <v>239</v>
      </c>
      <c r="AT329" s="17" t="s">
        <v>128</v>
      </c>
      <c r="AU329" s="17" t="s">
        <v>81</v>
      </c>
      <c r="AY329" s="17" t="s">
        <v>126</v>
      </c>
      <c r="BE329" s="176">
        <f>IF(N329="základní",J329,0)</f>
        <v>0</v>
      </c>
      <c r="BF329" s="176">
        <f>IF(N329="snížená",J329,0)</f>
        <v>0</v>
      </c>
      <c r="BG329" s="176">
        <f>IF(N329="zákl. přenesená",J329,0)</f>
        <v>0</v>
      </c>
      <c r="BH329" s="176">
        <f>IF(N329="sníž. přenesená",J329,0)</f>
        <v>0</v>
      </c>
      <c r="BI329" s="176">
        <f>IF(N329="nulová",J329,0)</f>
        <v>0</v>
      </c>
      <c r="BJ329" s="17" t="s">
        <v>23</v>
      </c>
      <c r="BK329" s="176">
        <f>ROUND(I329*H329,2)</f>
        <v>0</v>
      </c>
      <c r="BL329" s="17" t="s">
        <v>239</v>
      </c>
      <c r="BM329" s="17" t="s">
        <v>690</v>
      </c>
    </row>
    <row r="330" spans="2:47" s="1" customFormat="1" ht="30" customHeight="1">
      <c r="B330" s="34"/>
      <c r="D330" s="177" t="s">
        <v>135</v>
      </c>
      <c r="F330" s="178" t="s">
        <v>691</v>
      </c>
      <c r="I330" s="138"/>
      <c r="L330" s="34"/>
      <c r="M330" s="63"/>
      <c r="N330" s="35"/>
      <c r="O330" s="35"/>
      <c r="P330" s="35"/>
      <c r="Q330" s="35"/>
      <c r="R330" s="35"/>
      <c r="S330" s="35"/>
      <c r="T330" s="64"/>
      <c r="AT330" s="17" t="s">
        <v>135</v>
      </c>
      <c r="AU330" s="17" t="s">
        <v>81</v>
      </c>
    </row>
    <row r="331" spans="2:47" s="1" customFormat="1" ht="114" customHeight="1">
      <c r="B331" s="34"/>
      <c r="D331" s="177" t="s">
        <v>394</v>
      </c>
      <c r="F331" s="210" t="s">
        <v>692</v>
      </c>
      <c r="I331" s="138"/>
      <c r="L331" s="34"/>
      <c r="M331" s="63"/>
      <c r="N331" s="35"/>
      <c r="O331" s="35"/>
      <c r="P331" s="35"/>
      <c r="Q331" s="35"/>
      <c r="R331" s="35"/>
      <c r="S331" s="35"/>
      <c r="T331" s="64"/>
      <c r="AT331" s="17" t="s">
        <v>394</v>
      </c>
      <c r="AU331" s="17" t="s">
        <v>81</v>
      </c>
    </row>
    <row r="332" spans="2:51" s="11" customFormat="1" ht="22.5" customHeight="1">
      <c r="B332" s="179"/>
      <c r="D332" s="177" t="s">
        <v>137</v>
      </c>
      <c r="E332" s="188" t="s">
        <v>22</v>
      </c>
      <c r="F332" s="189" t="s">
        <v>684</v>
      </c>
      <c r="H332" s="190">
        <v>8.96</v>
      </c>
      <c r="I332" s="184"/>
      <c r="L332" s="179"/>
      <c r="M332" s="185"/>
      <c r="N332" s="186"/>
      <c r="O332" s="186"/>
      <c r="P332" s="186"/>
      <c r="Q332" s="186"/>
      <c r="R332" s="186"/>
      <c r="S332" s="186"/>
      <c r="T332" s="187"/>
      <c r="AT332" s="188" t="s">
        <v>137</v>
      </c>
      <c r="AU332" s="188" t="s">
        <v>81</v>
      </c>
      <c r="AV332" s="11" t="s">
        <v>81</v>
      </c>
      <c r="AW332" s="11" t="s">
        <v>36</v>
      </c>
      <c r="AX332" s="11" t="s">
        <v>73</v>
      </c>
      <c r="AY332" s="188" t="s">
        <v>126</v>
      </c>
    </row>
    <row r="333" spans="2:51" s="11" customFormat="1" ht="22.5" customHeight="1">
      <c r="B333" s="179"/>
      <c r="D333" s="177" t="s">
        <v>137</v>
      </c>
      <c r="E333" s="188" t="s">
        <v>22</v>
      </c>
      <c r="F333" s="189" t="s">
        <v>685</v>
      </c>
      <c r="H333" s="190">
        <v>6.54</v>
      </c>
      <c r="I333" s="184"/>
      <c r="L333" s="179"/>
      <c r="M333" s="185"/>
      <c r="N333" s="186"/>
      <c r="O333" s="186"/>
      <c r="P333" s="186"/>
      <c r="Q333" s="186"/>
      <c r="R333" s="186"/>
      <c r="S333" s="186"/>
      <c r="T333" s="187"/>
      <c r="AT333" s="188" t="s">
        <v>137</v>
      </c>
      <c r="AU333" s="188" t="s">
        <v>81</v>
      </c>
      <c r="AV333" s="11" t="s">
        <v>81</v>
      </c>
      <c r="AW333" s="11" t="s">
        <v>36</v>
      </c>
      <c r="AX333" s="11" t="s">
        <v>73</v>
      </c>
      <c r="AY333" s="188" t="s">
        <v>126</v>
      </c>
    </row>
    <row r="334" spans="2:51" s="11" customFormat="1" ht="22.5" customHeight="1">
      <c r="B334" s="179"/>
      <c r="D334" s="177" t="s">
        <v>137</v>
      </c>
      <c r="E334" s="188" t="s">
        <v>22</v>
      </c>
      <c r="F334" s="189" t="s">
        <v>686</v>
      </c>
      <c r="H334" s="190">
        <v>18.26</v>
      </c>
      <c r="I334" s="184"/>
      <c r="L334" s="179"/>
      <c r="M334" s="185"/>
      <c r="N334" s="186"/>
      <c r="O334" s="186"/>
      <c r="P334" s="186"/>
      <c r="Q334" s="186"/>
      <c r="R334" s="186"/>
      <c r="S334" s="186"/>
      <c r="T334" s="187"/>
      <c r="AT334" s="188" t="s">
        <v>137</v>
      </c>
      <c r="AU334" s="188" t="s">
        <v>81</v>
      </c>
      <c r="AV334" s="11" t="s">
        <v>81</v>
      </c>
      <c r="AW334" s="11" t="s">
        <v>36</v>
      </c>
      <c r="AX334" s="11" t="s">
        <v>73</v>
      </c>
      <c r="AY334" s="188" t="s">
        <v>126</v>
      </c>
    </row>
    <row r="335" spans="2:51" s="12" customFormat="1" ht="22.5" customHeight="1">
      <c r="B335" s="191"/>
      <c r="D335" s="180" t="s">
        <v>137</v>
      </c>
      <c r="E335" s="192" t="s">
        <v>22</v>
      </c>
      <c r="F335" s="193" t="s">
        <v>146</v>
      </c>
      <c r="H335" s="194">
        <v>33.76</v>
      </c>
      <c r="I335" s="195"/>
      <c r="L335" s="191"/>
      <c r="M335" s="196"/>
      <c r="N335" s="197"/>
      <c r="O335" s="197"/>
      <c r="P335" s="197"/>
      <c r="Q335" s="197"/>
      <c r="R335" s="197"/>
      <c r="S335" s="197"/>
      <c r="T335" s="198"/>
      <c r="AT335" s="199" t="s">
        <v>137</v>
      </c>
      <c r="AU335" s="199" t="s">
        <v>81</v>
      </c>
      <c r="AV335" s="12" t="s">
        <v>133</v>
      </c>
      <c r="AW335" s="12" t="s">
        <v>36</v>
      </c>
      <c r="AX335" s="12" t="s">
        <v>23</v>
      </c>
      <c r="AY335" s="199" t="s">
        <v>126</v>
      </c>
    </row>
    <row r="336" spans="2:65" s="1" customFormat="1" ht="31.5" customHeight="1">
      <c r="B336" s="164"/>
      <c r="C336" s="200" t="s">
        <v>693</v>
      </c>
      <c r="D336" s="200" t="s">
        <v>206</v>
      </c>
      <c r="E336" s="201" t="s">
        <v>694</v>
      </c>
      <c r="F336" s="202" t="s">
        <v>695</v>
      </c>
      <c r="G336" s="203" t="s">
        <v>274</v>
      </c>
      <c r="H336" s="204">
        <v>33.76</v>
      </c>
      <c r="I336" s="205"/>
      <c r="J336" s="206">
        <f>ROUND(I336*H336,2)</f>
        <v>0</v>
      </c>
      <c r="K336" s="202" t="s">
        <v>22</v>
      </c>
      <c r="L336" s="207"/>
      <c r="M336" s="208" t="s">
        <v>22</v>
      </c>
      <c r="N336" s="209" t="s">
        <v>44</v>
      </c>
      <c r="O336" s="35"/>
      <c r="P336" s="174">
        <f>O336*H336</f>
        <v>0</v>
      </c>
      <c r="Q336" s="174">
        <v>0.00227</v>
      </c>
      <c r="R336" s="174">
        <f>Q336*H336</f>
        <v>0.07663519999999999</v>
      </c>
      <c r="S336" s="174">
        <v>0</v>
      </c>
      <c r="T336" s="175">
        <f>S336*H336</f>
        <v>0</v>
      </c>
      <c r="AR336" s="17" t="s">
        <v>342</v>
      </c>
      <c r="AT336" s="17" t="s">
        <v>206</v>
      </c>
      <c r="AU336" s="17" t="s">
        <v>81</v>
      </c>
      <c r="AY336" s="17" t="s">
        <v>126</v>
      </c>
      <c r="BE336" s="176">
        <f>IF(N336="základní",J336,0)</f>
        <v>0</v>
      </c>
      <c r="BF336" s="176">
        <f>IF(N336="snížená",J336,0)</f>
        <v>0</v>
      </c>
      <c r="BG336" s="176">
        <f>IF(N336="zákl. přenesená",J336,0)</f>
        <v>0</v>
      </c>
      <c r="BH336" s="176">
        <f>IF(N336="sníž. přenesená",J336,0)</f>
        <v>0</v>
      </c>
      <c r="BI336" s="176">
        <f>IF(N336="nulová",J336,0)</f>
        <v>0</v>
      </c>
      <c r="BJ336" s="17" t="s">
        <v>23</v>
      </c>
      <c r="BK336" s="176">
        <f>ROUND(I336*H336,2)</f>
        <v>0</v>
      </c>
      <c r="BL336" s="17" t="s">
        <v>239</v>
      </c>
      <c r="BM336" s="17" t="s">
        <v>696</v>
      </c>
    </row>
    <row r="337" spans="2:47" s="1" customFormat="1" ht="22.5" customHeight="1">
      <c r="B337" s="34"/>
      <c r="D337" s="180" t="s">
        <v>135</v>
      </c>
      <c r="F337" s="211" t="s">
        <v>697</v>
      </c>
      <c r="I337" s="138"/>
      <c r="L337" s="34"/>
      <c r="M337" s="63"/>
      <c r="N337" s="35"/>
      <c r="O337" s="35"/>
      <c r="P337" s="35"/>
      <c r="Q337" s="35"/>
      <c r="R337" s="35"/>
      <c r="S337" s="35"/>
      <c r="T337" s="64"/>
      <c r="AT337" s="17" t="s">
        <v>135</v>
      </c>
      <c r="AU337" s="17" t="s">
        <v>81</v>
      </c>
    </row>
    <row r="338" spans="2:65" s="1" customFormat="1" ht="22.5" customHeight="1">
      <c r="B338" s="164"/>
      <c r="C338" s="165" t="s">
        <v>698</v>
      </c>
      <c r="D338" s="165" t="s">
        <v>128</v>
      </c>
      <c r="E338" s="166" t="s">
        <v>699</v>
      </c>
      <c r="F338" s="167" t="s">
        <v>700</v>
      </c>
      <c r="G338" s="168" t="s">
        <v>229</v>
      </c>
      <c r="H338" s="169">
        <v>0.079</v>
      </c>
      <c r="I338" s="170"/>
      <c r="J338" s="171">
        <f>ROUND(I338*H338,2)</f>
        <v>0</v>
      </c>
      <c r="K338" s="167" t="s">
        <v>201</v>
      </c>
      <c r="L338" s="34"/>
      <c r="M338" s="172" t="s">
        <v>22</v>
      </c>
      <c r="N338" s="173" t="s">
        <v>44</v>
      </c>
      <c r="O338" s="35"/>
      <c r="P338" s="174">
        <f>O338*H338</f>
        <v>0</v>
      </c>
      <c r="Q338" s="174">
        <v>0</v>
      </c>
      <c r="R338" s="174">
        <f>Q338*H338</f>
        <v>0</v>
      </c>
      <c r="S338" s="174">
        <v>0</v>
      </c>
      <c r="T338" s="175">
        <f>S338*H338</f>
        <v>0</v>
      </c>
      <c r="AR338" s="17" t="s">
        <v>239</v>
      </c>
      <c r="AT338" s="17" t="s">
        <v>128</v>
      </c>
      <c r="AU338" s="17" t="s">
        <v>81</v>
      </c>
      <c r="AY338" s="17" t="s">
        <v>126</v>
      </c>
      <c r="BE338" s="176">
        <f>IF(N338="základní",J338,0)</f>
        <v>0</v>
      </c>
      <c r="BF338" s="176">
        <f>IF(N338="snížená",J338,0)</f>
        <v>0</v>
      </c>
      <c r="BG338" s="176">
        <f>IF(N338="zákl. přenesená",J338,0)</f>
        <v>0</v>
      </c>
      <c r="BH338" s="176">
        <f>IF(N338="sníž. přenesená",J338,0)</f>
        <v>0</v>
      </c>
      <c r="BI338" s="176">
        <f>IF(N338="nulová",J338,0)</f>
        <v>0</v>
      </c>
      <c r="BJ338" s="17" t="s">
        <v>23</v>
      </c>
      <c r="BK338" s="176">
        <f>ROUND(I338*H338,2)</f>
        <v>0</v>
      </c>
      <c r="BL338" s="17" t="s">
        <v>239</v>
      </c>
      <c r="BM338" s="17" t="s">
        <v>701</v>
      </c>
    </row>
    <row r="339" spans="2:47" s="1" customFormat="1" ht="30" customHeight="1">
      <c r="B339" s="34"/>
      <c r="D339" s="177" t="s">
        <v>135</v>
      </c>
      <c r="F339" s="178" t="s">
        <v>702</v>
      </c>
      <c r="I339" s="138"/>
      <c r="L339" s="34"/>
      <c r="M339" s="63"/>
      <c r="N339" s="35"/>
      <c r="O339" s="35"/>
      <c r="P339" s="35"/>
      <c r="Q339" s="35"/>
      <c r="R339" s="35"/>
      <c r="S339" s="35"/>
      <c r="T339" s="64"/>
      <c r="AT339" s="17" t="s">
        <v>135</v>
      </c>
      <c r="AU339" s="17" t="s">
        <v>81</v>
      </c>
    </row>
    <row r="340" spans="2:47" s="1" customFormat="1" ht="102" customHeight="1">
      <c r="B340" s="34"/>
      <c r="D340" s="177" t="s">
        <v>394</v>
      </c>
      <c r="F340" s="210" t="s">
        <v>703</v>
      </c>
      <c r="I340" s="138"/>
      <c r="L340" s="34"/>
      <c r="M340" s="220"/>
      <c r="N340" s="221"/>
      <c r="O340" s="221"/>
      <c r="P340" s="221"/>
      <c r="Q340" s="221"/>
      <c r="R340" s="221"/>
      <c r="S340" s="221"/>
      <c r="T340" s="222"/>
      <c r="AT340" s="17" t="s">
        <v>394</v>
      </c>
      <c r="AU340" s="17" t="s">
        <v>81</v>
      </c>
    </row>
    <row r="341" spans="2:12" s="1" customFormat="1" ht="6.75" customHeight="1">
      <c r="B341" s="49"/>
      <c r="C341" s="50"/>
      <c r="D341" s="50"/>
      <c r="E341" s="50"/>
      <c r="F341" s="50"/>
      <c r="G341" s="50"/>
      <c r="H341" s="50"/>
      <c r="I341" s="116"/>
      <c r="J341" s="50"/>
      <c r="K341" s="50"/>
      <c r="L341" s="34"/>
    </row>
    <row r="342" ht="13.5">
      <c r="AT342" s="223"/>
    </row>
  </sheetData>
  <sheetProtection password="CC35" sheet="1" objects="1" scenarios="1" formatColumns="0" formatRows="0" sort="0" autoFilter="0"/>
  <autoFilter ref="C86:K86"/>
  <mergeCells count="9">
    <mergeCell ref="E79:H79"/>
    <mergeCell ref="G1:H1"/>
    <mergeCell ref="L2:V2"/>
    <mergeCell ref="E7:H7"/>
    <mergeCell ref="E9:H9"/>
    <mergeCell ref="E24:H24"/>
    <mergeCell ref="E45:H45"/>
    <mergeCell ref="E47:H47"/>
    <mergeCell ref="E77:H77"/>
  </mergeCells>
  <hyperlinks>
    <hyperlink ref="F1:G1" location="C2" tooltip="Krycí list soupisu" display="1) Krycí list soupisu"/>
    <hyperlink ref="G1:H1" location="C54" tooltip="Rekapitulace" display="2) Rekapitulace"/>
    <hyperlink ref="J1" location="C8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342"/>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2"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5"/>
      <c r="B1" s="276"/>
      <c r="C1" s="276"/>
      <c r="D1" s="275" t="s">
        <v>1</v>
      </c>
      <c r="E1" s="276"/>
      <c r="F1" s="277" t="s">
        <v>897</v>
      </c>
      <c r="G1" s="282" t="s">
        <v>898</v>
      </c>
      <c r="H1" s="282"/>
      <c r="I1" s="283"/>
      <c r="J1" s="277" t="s">
        <v>899</v>
      </c>
      <c r="K1" s="275" t="s">
        <v>94</v>
      </c>
      <c r="L1" s="277" t="s">
        <v>900</v>
      </c>
      <c r="M1" s="277"/>
      <c r="N1" s="277"/>
      <c r="O1" s="277"/>
      <c r="P1" s="277"/>
      <c r="Q1" s="277"/>
      <c r="R1" s="277"/>
      <c r="S1" s="277"/>
      <c r="T1" s="277"/>
      <c r="U1" s="273"/>
      <c r="V1" s="273"/>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4"/>
      <c r="M2" s="234"/>
      <c r="N2" s="234"/>
      <c r="O2" s="234"/>
      <c r="P2" s="234"/>
      <c r="Q2" s="234"/>
      <c r="R2" s="234"/>
      <c r="S2" s="234"/>
      <c r="T2" s="234"/>
      <c r="U2" s="234"/>
      <c r="V2" s="234"/>
      <c r="AT2" s="17" t="s">
        <v>90</v>
      </c>
    </row>
    <row r="3" spans="2:46" ht="6.75" customHeight="1">
      <c r="B3" s="18"/>
      <c r="C3" s="19"/>
      <c r="D3" s="19"/>
      <c r="E3" s="19"/>
      <c r="F3" s="19"/>
      <c r="G3" s="19"/>
      <c r="H3" s="19"/>
      <c r="I3" s="93"/>
      <c r="J3" s="19"/>
      <c r="K3" s="20"/>
      <c r="AT3" s="17" t="s">
        <v>81</v>
      </c>
    </row>
    <row r="4" spans="2:46" ht="36.75" customHeight="1">
      <c r="B4" s="21"/>
      <c r="C4" s="22"/>
      <c r="D4" s="23" t="s">
        <v>95</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9" t="str">
        <f>'Rekapitulace stavby'!K6</f>
        <v>VD Čejetičky, oprava kamenných a betonových konstrukcí jezu nad vodou a nábřežních zdí na PB</v>
      </c>
      <c r="F7" s="238"/>
      <c r="G7" s="238"/>
      <c r="H7" s="238"/>
      <c r="I7" s="94"/>
      <c r="J7" s="22"/>
      <c r="K7" s="24"/>
    </row>
    <row r="8" spans="2:11" s="1" customFormat="1" ht="15">
      <c r="B8" s="34"/>
      <c r="C8" s="35"/>
      <c r="D8" s="30" t="s">
        <v>96</v>
      </c>
      <c r="E8" s="35"/>
      <c r="F8" s="35"/>
      <c r="G8" s="35"/>
      <c r="H8" s="35"/>
      <c r="I8" s="95"/>
      <c r="J8" s="35"/>
      <c r="K8" s="38"/>
    </row>
    <row r="9" spans="2:11" s="1" customFormat="1" ht="36.75" customHeight="1">
      <c r="B9" s="34"/>
      <c r="C9" s="35"/>
      <c r="D9" s="35"/>
      <c r="E9" s="270" t="s">
        <v>704</v>
      </c>
      <c r="F9" s="245"/>
      <c r="G9" s="245"/>
      <c r="H9" s="245"/>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22</v>
      </c>
      <c r="G11" s="35"/>
      <c r="H11" s="35"/>
      <c r="I11" s="96" t="s">
        <v>21</v>
      </c>
      <c r="J11" s="28" t="s">
        <v>22</v>
      </c>
      <c r="K11" s="38"/>
    </row>
    <row r="12" spans="2:11" s="1" customFormat="1" ht="14.25" customHeight="1">
      <c r="B12" s="34"/>
      <c r="C12" s="35"/>
      <c r="D12" s="30" t="s">
        <v>24</v>
      </c>
      <c r="E12" s="35"/>
      <c r="F12" s="28" t="s">
        <v>25</v>
      </c>
      <c r="G12" s="35"/>
      <c r="H12" s="35"/>
      <c r="I12" s="96" t="s">
        <v>26</v>
      </c>
      <c r="J12" s="97" t="str">
        <f>'Rekapitulace stavby'!AN8</f>
        <v>21.4.2016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30</v>
      </c>
      <c r="E14" s="35"/>
      <c r="F14" s="35"/>
      <c r="G14" s="35"/>
      <c r="H14" s="35"/>
      <c r="I14" s="96" t="s">
        <v>31</v>
      </c>
      <c r="J14" s="28">
        <f>IF('Rekapitulace stavby'!AN10="","",'Rekapitulace stavby'!AN10)</f>
      </c>
      <c r="K14" s="38"/>
    </row>
    <row r="15" spans="2:11" s="1" customFormat="1" ht="18" customHeight="1">
      <c r="B15" s="34"/>
      <c r="C15" s="35"/>
      <c r="D15" s="35"/>
      <c r="E15" s="28" t="str">
        <f>IF('Rekapitulace stavby'!E11="","",'Rekapitulace stavby'!E11)</f>
        <v> </v>
      </c>
      <c r="F15" s="35"/>
      <c r="G15" s="35"/>
      <c r="H15" s="35"/>
      <c r="I15" s="96" t="s">
        <v>32</v>
      </c>
      <c r="J15" s="28">
        <f>IF('Rekapitulace stavby'!AN11="","",'Rekapitulace stavby'!AN11)</f>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31</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35</v>
      </c>
      <c r="E20" s="35"/>
      <c r="F20" s="35"/>
      <c r="G20" s="35"/>
      <c r="H20" s="35"/>
      <c r="I20" s="96" t="s">
        <v>31</v>
      </c>
      <c r="J20" s="28">
        <f>IF('Rekapitulace stavby'!AN16="","",'Rekapitulace stavby'!AN16)</f>
      </c>
      <c r="K20" s="38"/>
    </row>
    <row r="21" spans="2:11" s="1" customFormat="1" ht="18" customHeight="1">
      <c r="B21" s="34"/>
      <c r="C21" s="35"/>
      <c r="D21" s="35"/>
      <c r="E21" s="28" t="str">
        <f>IF('Rekapitulace stavby'!E17="","",'Rekapitulace stavby'!E17)</f>
        <v> </v>
      </c>
      <c r="F21" s="35"/>
      <c r="G21" s="35"/>
      <c r="H21" s="35"/>
      <c r="I21" s="96" t="s">
        <v>32</v>
      </c>
      <c r="J21" s="28">
        <f>IF('Rekapitulace stavby'!AN17="","",'Rekapitulace stavby'!AN17)</f>
      </c>
      <c r="K21" s="38"/>
    </row>
    <row r="22" spans="2:11" s="1" customFormat="1" ht="6.75" customHeight="1">
      <c r="B22" s="34"/>
      <c r="C22" s="35"/>
      <c r="D22" s="35"/>
      <c r="E22" s="35"/>
      <c r="F22" s="35"/>
      <c r="G22" s="35"/>
      <c r="H22" s="35"/>
      <c r="I22" s="95"/>
      <c r="J22" s="35"/>
      <c r="K22" s="38"/>
    </row>
    <row r="23" spans="2:11" s="1" customFormat="1" ht="14.25" customHeight="1">
      <c r="B23" s="34"/>
      <c r="C23" s="35"/>
      <c r="D23" s="30" t="s">
        <v>37</v>
      </c>
      <c r="E23" s="35"/>
      <c r="F23" s="35"/>
      <c r="G23" s="35"/>
      <c r="H23" s="35"/>
      <c r="I23" s="95"/>
      <c r="J23" s="35"/>
      <c r="K23" s="38"/>
    </row>
    <row r="24" spans="2:11" s="6" customFormat="1" ht="22.5" customHeight="1">
      <c r="B24" s="98"/>
      <c r="C24" s="99"/>
      <c r="D24" s="99"/>
      <c r="E24" s="241" t="s">
        <v>22</v>
      </c>
      <c r="F24" s="271"/>
      <c r="G24" s="271"/>
      <c r="H24" s="271"/>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39</v>
      </c>
      <c r="E27" s="35"/>
      <c r="F27" s="35"/>
      <c r="G27" s="35"/>
      <c r="H27" s="35"/>
      <c r="I27" s="95"/>
      <c r="J27" s="105">
        <f>ROUND(J84,2)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41</v>
      </c>
      <c r="G29" s="35"/>
      <c r="H29" s="35"/>
      <c r="I29" s="106" t="s">
        <v>40</v>
      </c>
      <c r="J29" s="39" t="s">
        <v>42</v>
      </c>
      <c r="K29" s="38"/>
    </row>
    <row r="30" spans="2:11" s="1" customFormat="1" ht="14.25" customHeight="1">
      <c r="B30" s="34"/>
      <c r="C30" s="35"/>
      <c r="D30" s="42" t="s">
        <v>43</v>
      </c>
      <c r="E30" s="42" t="s">
        <v>44</v>
      </c>
      <c r="F30" s="107">
        <f>ROUND(SUM(BE84:BE186),2)</f>
        <v>0</v>
      </c>
      <c r="G30" s="35"/>
      <c r="H30" s="35"/>
      <c r="I30" s="108">
        <v>0.21</v>
      </c>
      <c r="J30" s="107">
        <f>ROUND(ROUND((SUM(BE84:BE186)),2)*I30,2)</f>
        <v>0</v>
      </c>
      <c r="K30" s="38"/>
    </row>
    <row r="31" spans="2:11" s="1" customFormat="1" ht="14.25" customHeight="1">
      <c r="B31" s="34"/>
      <c r="C31" s="35"/>
      <c r="D31" s="35"/>
      <c r="E31" s="42" t="s">
        <v>45</v>
      </c>
      <c r="F31" s="107">
        <f>ROUND(SUM(BF84:BF186),2)</f>
        <v>0</v>
      </c>
      <c r="G31" s="35"/>
      <c r="H31" s="35"/>
      <c r="I31" s="108">
        <v>0.15</v>
      </c>
      <c r="J31" s="107">
        <f>ROUND(ROUND((SUM(BF84:BF186)),2)*I31,2)</f>
        <v>0</v>
      </c>
      <c r="K31" s="38"/>
    </row>
    <row r="32" spans="2:11" s="1" customFormat="1" ht="14.25" customHeight="1" hidden="1">
      <c r="B32" s="34"/>
      <c r="C32" s="35"/>
      <c r="D32" s="35"/>
      <c r="E32" s="42" t="s">
        <v>46</v>
      </c>
      <c r="F32" s="107">
        <f>ROUND(SUM(BG84:BG186),2)</f>
        <v>0</v>
      </c>
      <c r="G32" s="35"/>
      <c r="H32" s="35"/>
      <c r="I32" s="108">
        <v>0.21</v>
      </c>
      <c r="J32" s="107">
        <v>0</v>
      </c>
      <c r="K32" s="38"/>
    </row>
    <row r="33" spans="2:11" s="1" customFormat="1" ht="14.25" customHeight="1" hidden="1">
      <c r="B33" s="34"/>
      <c r="C33" s="35"/>
      <c r="D33" s="35"/>
      <c r="E33" s="42" t="s">
        <v>47</v>
      </c>
      <c r="F33" s="107">
        <f>ROUND(SUM(BH84:BH186),2)</f>
        <v>0</v>
      </c>
      <c r="G33" s="35"/>
      <c r="H33" s="35"/>
      <c r="I33" s="108">
        <v>0.15</v>
      </c>
      <c r="J33" s="107">
        <v>0</v>
      </c>
      <c r="K33" s="38"/>
    </row>
    <row r="34" spans="2:11" s="1" customFormat="1" ht="14.25" customHeight="1" hidden="1">
      <c r="B34" s="34"/>
      <c r="C34" s="35"/>
      <c r="D34" s="35"/>
      <c r="E34" s="42" t="s">
        <v>48</v>
      </c>
      <c r="F34" s="107">
        <f>ROUND(SUM(BI84:BI186),2)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49</v>
      </c>
      <c r="E36" s="65"/>
      <c r="F36" s="65"/>
      <c r="G36" s="111" t="s">
        <v>50</v>
      </c>
      <c r="H36" s="112" t="s">
        <v>51</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98</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9" t="str">
        <f>E7</f>
        <v>VD Čejetičky, oprava kamenných a betonových konstrukcí jezu nad vodou a nábřežních zdí na PB</v>
      </c>
      <c r="F45" s="245"/>
      <c r="G45" s="245"/>
      <c r="H45" s="245"/>
      <c r="I45" s="95"/>
      <c r="J45" s="35"/>
      <c r="K45" s="38"/>
    </row>
    <row r="46" spans="2:11" s="1" customFormat="1" ht="14.25" customHeight="1">
      <c r="B46" s="34"/>
      <c r="C46" s="30" t="s">
        <v>96</v>
      </c>
      <c r="D46" s="35"/>
      <c r="E46" s="35"/>
      <c r="F46" s="35"/>
      <c r="G46" s="35"/>
      <c r="H46" s="35"/>
      <c r="I46" s="95"/>
      <c r="J46" s="35"/>
      <c r="K46" s="38"/>
    </row>
    <row r="47" spans="2:11" s="1" customFormat="1" ht="23.25" customHeight="1">
      <c r="B47" s="34"/>
      <c r="C47" s="35"/>
      <c r="D47" s="35"/>
      <c r="E47" s="270" t="str">
        <f>E9</f>
        <v>SO 2 - Ocelové schodiště - přístup na pravý pilíř</v>
      </c>
      <c r="F47" s="245"/>
      <c r="G47" s="245"/>
      <c r="H47" s="245"/>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24</v>
      </c>
      <c r="D49" s="35"/>
      <c r="E49" s="35"/>
      <c r="F49" s="28" t="str">
        <f>F12</f>
        <v> </v>
      </c>
      <c r="G49" s="35"/>
      <c r="H49" s="35"/>
      <c r="I49" s="96" t="s">
        <v>26</v>
      </c>
      <c r="J49" s="97" t="str">
        <f>IF(J12="","",J12)</f>
        <v>21.4.2016</v>
      </c>
      <c r="K49" s="38"/>
    </row>
    <row r="50" spans="2:11" s="1" customFormat="1" ht="6.75" customHeight="1">
      <c r="B50" s="34"/>
      <c r="C50" s="35"/>
      <c r="D50" s="35"/>
      <c r="E50" s="35"/>
      <c r="F50" s="35"/>
      <c r="G50" s="35"/>
      <c r="H50" s="35"/>
      <c r="I50" s="95"/>
      <c r="J50" s="35"/>
      <c r="K50" s="38"/>
    </row>
    <row r="51" spans="2:11" s="1" customFormat="1" ht="15">
      <c r="B51" s="34"/>
      <c r="C51" s="30" t="s">
        <v>30</v>
      </c>
      <c r="D51" s="35"/>
      <c r="E51" s="35"/>
      <c r="F51" s="28" t="str">
        <f>E15</f>
        <v> </v>
      </c>
      <c r="G51" s="35"/>
      <c r="H51" s="35"/>
      <c r="I51" s="96" t="s">
        <v>35</v>
      </c>
      <c r="J51" s="28" t="str">
        <f>E21</f>
        <v> </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99</v>
      </c>
      <c r="D54" s="109"/>
      <c r="E54" s="109"/>
      <c r="F54" s="109"/>
      <c r="G54" s="109"/>
      <c r="H54" s="109"/>
      <c r="I54" s="120"/>
      <c r="J54" s="121" t="s">
        <v>100</v>
      </c>
      <c r="K54" s="122"/>
    </row>
    <row r="55" spans="2:11" s="1" customFormat="1" ht="9.75" customHeight="1">
      <c r="B55" s="34"/>
      <c r="C55" s="35"/>
      <c r="D55" s="35"/>
      <c r="E55" s="35"/>
      <c r="F55" s="35"/>
      <c r="G55" s="35"/>
      <c r="H55" s="35"/>
      <c r="I55" s="95"/>
      <c r="J55" s="35"/>
      <c r="K55" s="38"/>
    </row>
    <row r="56" spans="2:47" s="1" customFormat="1" ht="29.25" customHeight="1">
      <c r="B56" s="34"/>
      <c r="C56" s="123" t="s">
        <v>101</v>
      </c>
      <c r="D56" s="35"/>
      <c r="E56" s="35"/>
      <c r="F56" s="35"/>
      <c r="G56" s="35"/>
      <c r="H56" s="35"/>
      <c r="I56" s="95"/>
      <c r="J56" s="105">
        <f>J84</f>
        <v>0</v>
      </c>
      <c r="K56" s="38"/>
      <c r="AU56" s="17" t="s">
        <v>102</v>
      </c>
    </row>
    <row r="57" spans="2:11" s="7" customFormat="1" ht="24.75" customHeight="1">
      <c r="B57" s="124"/>
      <c r="C57" s="125"/>
      <c r="D57" s="126" t="s">
        <v>103</v>
      </c>
      <c r="E57" s="127"/>
      <c r="F57" s="127"/>
      <c r="G57" s="127"/>
      <c r="H57" s="127"/>
      <c r="I57" s="128"/>
      <c r="J57" s="129">
        <f>J85</f>
        <v>0</v>
      </c>
      <c r="K57" s="130"/>
    </row>
    <row r="58" spans="2:11" s="8" customFormat="1" ht="19.5" customHeight="1">
      <c r="B58" s="131"/>
      <c r="C58" s="132"/>
      <c r="D58" s="133" t="s">
        <v>105</v>
      </c>
      <c r="E58" s="134"/>
      <c r="F58" s="134"/>
      <c r="G58" s="134"/>
      <c r="H58" s="134"/>
      <c r="I58" s="135"/>
      <c r="J58" s="136">
        <f>J86</f>
        <v>0</v>
      </c>
      <c r="K58" s="137"/>
    </row>
    <row r="59" spans="2:11" s="8" customFormat="1" ht="19.5" customHeight="1">
      <c r="B59" s="131"/>
      <c r="C59" s="132"/>
      <c r="D59" s="133" t="s">
        <v>386</v>
      </c>
      <c r="E59" s="134"/>
      <c r="F59" s="134"/>
      <c r="G59" s="134"/>
      <c r="H59" s="134"/>
      <c r="I59" s="135"/>
      <c r="J59" s="136">
        <f>J99</f>
        <v>0</v>
      </c>
      <c r="K59" s="137"/>
    </row>
    <row r="60" spans="2:11" s="8" customFormat="1" ht="19.5" customHeight="1">
      <c r="B60" s="131"/>
      <c r="C60" s="132"/>
      <c r="D60" s="133" t="s">
        <v>107</v>
      </c>
      <c r="E60" s="134"/>
      <c r="F60" s="134"/>
      <c r="G60" s="134"/>
      <c r="H60" s="134"/>
      <c r="I60" s="135"/>
      <c r="J60" s="136">
        <f>J107</f>
        <v>0</v>
      </c>
      <c r="K60" s="137"/>
    </row>
    <row r="61" spans="2:11" s="8" customFormat="1" ht="19.5" customHeight="1">
      <c r="B61" s="131"/>
      <c r="C61" s="132"/>
      <c r="D61" s="133" t="s">
        <v>108</v>
      </c>
      <c r="E61" s="134"/>
      <c r="F61" s="134"/>
      <c r="G61" s="134"/>
      <c r="H61" s="134"/>
      <c r="I61" s="135"/>
      <c r="J61" s="136">
        <f>J137</f>
        <v>0</v>
      </c>
      <c r="K61" s="137"/>
    </row>
    <row r="62" spans="2:11" s="8" customFormat="1" ht="19.5" customHeight="1">
      <c r="B62" s="131"/>
      <c r="C62" s="132"/>
      <c r="D62" s="133" t="s">
        <v>109</v>
      </c>
      <c r="E62" s="134"/>
      <c r="F62" s="134"/>
      <c r="G62" s="134"/>
      <c r="H62" s="134"/>
      <c r="I62" s="135"/>
      <c r="J62" s="136">
        <f>J148</f>
        <v>0</v>
      </c>
      <c r="K62" s="137"/>
    </row>
    <row r="63" spans="2:11" s="7" customFormat="1" ht="24.75" customHeight="1">
      <c r="B63" s="124"/>
      <c r="C63" s="125"/>
      <c r="D63" s="126" t="s">
        <v>387</v>
      </c>
      <c r="E63" s="127"/>
      <c r="F63" s="127"/>
      <c r="G63" s="127"/>
      <c r="H63" s="127"/>
      <c r="I63" s="128"/>
      <c r="J63" s="129">
        <f>J152</f>
        <v>0</v>
      </c>
      <c r="K63" s="130"/>
    </row>
    <row r="64" spans="2:11" s="8" customFormat="1" ht="19.5" customHeight="1">
      <c r="B64" s="131"/>
      <c r="C64" s="132"/>
      <c r="D64" s="133" t="s">
        <v>389</v>
      </c>
      <c r="E64" s="134"/>
      <c r="F64" s="134"/>
      <c r="G64" s="134"/>
      <c r="H64" s="134"/>
      <c r="I64" s="135"/>
      <c r="J64" s="136">
        <f>J153</f>
        <v>0</v>
      </c>
      <c r="K64" s="137"/>
    </row>
    <row r="65" spans="2:11" s="1" customFormat="1" ht="21.75" customHeight="1">
      <c r="B65" s="34"/>
      <c r="C65" s="35"/>
      <c r="D65" s="35"/>
      <c r="E65" s="35"/>
      <c r="F65" s="35"/>
      <c r="G65" s="35"/>
      <c r="H65" s="35"/>
      <c r="I65" s="95"/>
      <c r="J65" s="35"/>
      <c r="K65" s="38"/>
    </row>
    <row r="66" spans="2:11" s="1" customFormat="1" ht="6.75" customHeight="1">
      <c r="B66" s="49"/>
      <c r="C66" s="50"/>
      <c r="D66" s="50"/>
      <c r="E66" s="50"/>
      <c r="F66" s="50"/>
      <c r="G66" s="50"/>
      <c r="H66" s="50"/>
      <c r="I66" s="116"/>
      <c r="J66" s="50"/>
      <c r="K66" s="51"/>
    </row>
    <row r="70" spans="2:12" s="1" customFormat="1" ht="6.75" customHeight="1">
      <c r="B70" s="52"/>
      <c r="C70" s="53"/>
      <c r="D70" s="53"/>
      <c r="E70" s="53"/>
      <c r="F70" s="53"/>
      <c r="G70" s="53"/>
      <c r="H70" s="53"/>
      <c r="I70" s="117"/>
      <c r="J70" s="53"/>
      <c r="K70" s="53"/>
      <c r="L70" s="34"/>
    </row>
    <row r="71" spans="2:12" s="1" customFormat="1" ht="36.75" customHeight="1">
      <c r="B71" s="34"/>
      <c r="C71" s="54" t="s">
        <v>110</v>
      </c>
      <c r="I71" s="138"/>
      <c r="L71" s="34"/>
    </row>
    <row r="72" spans="2:12" s="1" customFormat="1" ht="6.75" customHeight="1">
      <c r="B72" s="34"/>
      <c r="I72" s="138"/>
      <c r="L72" s="34"/>
    </row>
    <row r="73" spans="2:12" s="1" customFormat="1" ht="14.25" customHeight="1">
      <c r="B73" s="34"/>
      <c r="C73" s="56" t="s">
        <v>16</v>
      </c>
      <c r="I73" s="138"/>
      <c r="L73" s="34"/>
    </row>
    <row r="74" spans="2:12" s="1" customFormat="1" ht="22.5" customHeight="1">
      <c r="B74" s="34"/>
      <c r="E74" s="272" t="str">
        <f>E7</f>
        <v>VD Čejetičky, oprava kamenných a betonových konstrukcí jezu nad vodou a nábřežních zdí na PB</v>
      </c>
      <c r="F74" s="235"/>
      <c r="G74" s="235"/>
      <c r="H74" s="235"/>
      <c r="I74" s="138"/>
      <c r="L74" s="34"/>
    </row>
    <row r="75" spans="2:12" s="1" customFormat="1" ht="14.25" customHeight="1">
      <c r="B75" s="34"/>
      <c r="C75" s="56" t="s">
        <v>96</v>
      </c>
      <c r="I75" s="138"/>
      <c r="L75" s="34"/>
    </row>
    <row r="76" spans="2:12" s="1" customFormat="1" ht="23.25" customHeight="1">
      <c r="B76" s="34"/>
      <c r="E76" s="253" t="str">
        <f>E9</f>
        <v>SO 2 - Ocelové schodiště - přístup na pravý pilíř</v>
      </c>
      <c r="F76" s="235"/>
      <c r="G76" s="235"/>
      <c r="H76" s="235"/>
      <c r="I76" s="138"/>
      <c r="L76" s="34"/>
    </row>
    <row r="77" spans="2:12" s="1" customFormat="1" ht="6.75" customHeight="1">
      <c r="B77" s="34"/>
      <c r="I77" s="138"/>
      <c r="L77" s="34"/>
    </row>
    <row r="78" spans="2:12" s="1" customFormat="1" ht="18" customHeight="1">
      <c r="B78" s="34"/>
      <c r="C78" s="56" t="s">
        <v>24</v>
      </c>
      <c r="F78" s="139" t="str">
        <f>F12</f>
        <v> </v>
      </c>
      <c r="I78" s="140" t="s">
        <v>26</v>
      </c>
      <c r="J78" s="60" t="str">
        <f>IF(J12="","",J12)</f>
        <v>21.4.2016</v>
      </c>
      <c r="L78" s="34"/>
    </row>
    <row r="79" spans="2:12" s="1" customFormat="1" ht="6.75" customHeight="1">
      <c r="B79" s="34"/>
      <c r="I79" s="138"/>
      <c r="L79" s="34"/>
    </row>
    <row r="80" spans="2:12" s="1" customFormat="1" ht="15">
      <c r="B80" s="34"/>
      <c r="C80" s="56" t="s">
        <v>30</v>
      </c>
      <c r="F80" s="139" t="str">
        <f>E15</f>
        <v> </v>
      </c>
      <c r="I80" s="140" t="s">
        <v>35</v>
      </c>
      <c r="J80" s="139" t="str">
        <f>E21</f>
        <v> </v>
      </c>
      <c r="L80" s="34"/>
    </row>
    <row r="81" spans="2:12" s="1" customFormat="1" ht="14.25" customHeight="1">
      <c r="B81" s="34"/>
      <c r="C81" s="56" t="s">
        <v>33</v>
      </c>
      <c r="F81" s="139">
        <f>IF(E18="","",E18)</f>
      </c>
      <c r="I81" s="138"/>
      <c r="L81" s="34"/>
    </row>
    <row r="82" spans="2:12" s="1" customFormat="1" ht="9.75" customHeight="1">
      <c r="B82" s="34"/>
      <c r="I82" s="138"/>
      <c r="L82" s="34"/>
    </row>
    <row r="83" spans="2:20" s="9" customFormat="1" ht="29.25" customHeight="1">
      <c r="B83" s="141"/>
      <c r="C83" s="142" t="s">
        <v>111</v>
      </c>
      <c r="D83" s="143" t="s">
        <v>58</v>
      </c>
      <c r="E83" s="143" t="s">
        <v>54</v>
      </c>
      <c r="F83" s="143" t="s">
        <v>112</v>
      </c>
      <c r="G83" s="143" t="s">
        <v>113</v>
      </c>
      <c r="H83" s="143" t="s">
        <v>114</v>
      </c>
      <c r="I83" s="144" t="s">
        <v>115</v>
      </c>
      <c r="J83" s="143" t="s">
        <v>100</v>
      </c>
      <c r="K83" s="145" t="s">
        <v>116</v>
      </c>
      <c r="L83" s="141"/>
      <c r="M83" s="67" t="s">
        <v>117</v>
      </c>
      <c r="N83" s="68" t="s">
        <v>43</v>
      </c>
      <c r="O83" s="68" t="s">
        <v>118</v>
      </c>
      <c r="P83" s="68" t="s">
        <v>119</v>
      </c>
      <c r="Q83" s="68" t="s">
        <v>120</v>
      </c>
      <c r="R83" s="68" t="s">
        <v>121</v>
      </c>
      <c r="S83" s="68" t="s">
        <v>122</v>
      </c>
      <c r="T83" s="69" t="s">
        <v>123</v>
      </c>
    </row>
    <row r="84" spans="2:63" s="1" customFormat="1" ht="29.25" customHeight="1">
      <c r="B84" s="34"/>
      <c r="C84" s="71" t="s">
        <v>101</v>
      </c>
      <c r="I84" s="138"/>
      <c r="J84" s="146">
        <f>BK84</f>
        <v>0</v>
      </c>
      <c r="L84" s="34"/>
      <c r="M84" s="70"/>
      <c r="N84" s="61"/>
      <c r="O84" s="61"/>
      <c r="P84" s="147">
        <f>P85+P152</f>
        <v>0</v>
      </c>
      <c r="Q84" s="61"/>
      <c r="R84" s="147">
        <f>R85+R152</f>
        <v>1.3686609399999998</v>
      </c>
      <c r="S84" s="61"/>
      <c r="T84" s="148">
        <f>T85+T152</f>
        <v>9.754703999999998</v>
      </c>
      <c r="AT84" s="17" t="s">
        <v>72</v>
      </c>
      <c r="AU84" s="17" t="s">
        <v>102</v>
      </c>
      <c r="BK84" s="149">
        <f>BK85+BK152</f>
        <v>0</v>
      </c>
    </row>
    <row r="85" spans="2:63" s="10" customFormat="1" ht="36.75" customHeight="1">
      <c r="B85" s="150"/>
      <c r="D85" s="151" t="s">
        <v>72</v>
      </c>
      <c r="E85" s="152" t="s">
        <v>124</v>
      </c>
      <c r="F85" s="152" t="s">
        <v>125</v>
      </c>
      <c r="I85" s="153"/>
      <c r="J85" s="154">
        <f>BK85</f>
        <v>0</v>
      </c>
      <c r="L85" s="150"/>
      <c r="M85" s="155"/>
      <c r="N85" s="156"/>
      <c r="O85" s="156"/>
      <c r="P85" s="157">
        <f>P86+P99+P107+P137+P148</f>
        <v>0</v>
      </c>
      <c r="Q85" s="156"/>
      <c r="R85" s="157">
        <f>R86+R99+R107+R137+R148</f>
        <v>0.59471789</v>
      </c>
      <c r="S85" s="156"/>
      <c r="T85" s="158">
        <f>T86+T99+T107+T137+T148</f>
        <v>9.634704</v>
      </c>
      <c r="AR85" s="151" t="s">
        <v>23</v>
      </c>
      <c r="AT85" s="159" t="s">
        <v>72</v>
      </c>
      <c r="AU85" s="159" t="s">
        <v>73</v>
      </c>
      <c r="AY85" s="151" t="s">
        <v>126</v>
      </c>
      <c r="BK85" s="160">
        <f>BK86+BK99+BK107+BK137+BK148</f>
        <v>0</v>
      </c>
    </row>
    <row r="86" spans="2:63" s="10" customFormat="1" ht="19.5" customHeight="1">
      <c r="B86" s="150"/>
      <c r="D86" s="161" t="s">
        <v>72</v>
      </c>
      <c r="E86" s="162" t="s">
        <v>147</v>
      </c>
      <c r="F86" s="162" t="s">
        <v>213</v>
      </c>
      <c r="I86" s="153"/>
      <c r="J86" s="163">
        <f>BK86</f>
        <v>0</v>
      </c>
      <c r="L86" s="150"/>
      <c r="M86" s="155"/>
      <c r="N86" s="156"/>
      <c r="O86" s="156"/>
      <c r="P86" s="157">
        <f>SUM(P87:P98)</f>
        <v>0</v>
      </c>
      <c r="Q86" s="156"/>
      <c r="R86" s="157">
        <f>SUM(R87:R98)</f>
        <v>0.5909292899999999</v>
      </c>
      <c r="S86" s="156"/>
      <c r="T86" s="158">
        <f>SUM(T87:T98)</f>
        <v>0</v>
      </c>
      <c r="AR86" s="151" t="s">
        <v>23</v>
      </c>
      <c r="AT86" s="159" t="s">
        <v>72</v>
      </c>
      <c r="AU86" s="159" t="s">
        <v>23</v>
      </c>
      <c r="AY86" s="151" t="s">
        <v>126</v>
      </c>
      <c r="BK86" s="160">
        <f>SUM(BK87:BK98)</f>
        <v>0</v>
      </c>
    </row>
    <row r="87" spans="2:65" s="1" customFormat="1" ht="22.5" customHeight="1">
      <c r="B87" s="164"/>
      <c r="C87" s="165" t="s">
        <v>23</v>
      </c>
      <c r="D87" s="165" t="s">
        <v>128</v>
      </c>
      <c r="E87" s="166" t="s">
        <v>705</v>
      </c>
      <c r="F87" s="167" t="s">
        <v>706</v>
      </c>
      <c r="G87" s="168" t="s">
        <v>229</v>
      </c>
      <c r="H87" s="169">
        <v>0.581</v>
      </c>
      <c r="I87" s="170"/>
      <c r="J87" s="171">
        <f>ROUND(I87*H87,2)</f>
        <v>0</v>
      </c>
      <c r="K87" s="167" t="s">
        <v>201</v>
      </c>
      <c r="L87" s="34"/>
      <c r="M87" s="172" t="s">
        <v>22</v>
      </c>
      <c r="N87" s="173" t="s">
        <v>44</v>
      </c>
      <c r="O87" s="35"/>
      <c r="P87" s="174">
        <f>O87*H87</f>
        <v>0</v>
      </c>
      <c r="Q87" s="174">
        <v>0.01709</v>
      </c>
      <c r="R87" s="174">
        <f>Q87*H87</f>
        <v>0.00992929</v>
      </c>
      <c r="S87" s="174">
        <v>0</v>
      </c>
      <c r="T87" s="175">
        <f>S87*H87</f>
        <v>0</v>
      </c>
      <c r="AR87" s="17" t="s">
        <v>133</v>
      </c>
      <c r="AT87" s="17" t="s">
        <v>128</v>
      </c>
      <c r="AU87" s="17" t="s">
        <v>81</v>
      </c>
      <c r="AY87" s="17" t="s">
        <v>126</v>
      </c>
      <c r="BE87" s="176">
        <f>IF(N87="základní",J87,0)</f>
        <v>0</v>
      </c>
      <c r="BF87" s="176">
        <f>IF(N87="snížená",J87,0)</f>
        <v>0</v>
      </c>
      <c r="BG87" s="176">
        <f>IF(N87="zákl. přenesená",J87,0)</f>
        <v>0</v>
      </c>
      <c r="BH87" s="176">
        <f>IF(N87="sníž. přenesená",J87,0)</f>
        <v>0</v>
      </c>
      <c r="BI87" s="176">
        <f>IF(N87="nulová",J87,0)</f>
        <v>0</v>
      </c>
      <c r="BJ87" s="17" t="s">
        <v>23</v>
      </c>
      <c r="BK87" s="176">
        <f>ROUND(I87*H87,2)</f>
        <v>0</v>
      </c>
      <c r="BL87" s="17" t="s">
        <v>133</v>
      </c>
      <c r="BM87" s="17" t="s">
        <v>707</v>
      </c>
    </row>
    <row r="88" spans="2:47" s="1" customFormat="1" ht="30" customHeight="1">
      <c r="B88" s="34"/>
      <c r="D88" s="177" t="s">
        <v>135</v>
      </c>
      <c r="F88" s="178" t="s">
        <v>708</v>
      </c>
      <c r="I88" s="138"/>
      <c r="L88" s="34"/>
      <c r="M88" s="63"/>
      <c r="N88" s="35"/>
      <c r="O88" s="35"/>
      <c r="P88" s="35"/>
      <c r="Q88" s="35"/>
      <c r="R88" s="35"/>
      <c r="S88" s="35"/>
      <c r="T88" s="64"/>
      <c r="AT88" s="17" t="s">
        <v>135</v>
      </c>
      <c r="AU88" s="17" t="s">
        <v>81</v>
      </c>
    </row>
    <row r="89" spans="2:47" s="1" customFormat="1" ht="54" customHeight="1">
      <c r="B89" s="34"/>
      <c r="D89" s="177" t="s">
        <v>394</v>
      </c>
      <c r="F89" s="210" t="s">
        <v>709</v>
      </c>
      <c r="I89" s="138"/>
      <c r="L89" s="34"/>
      <c r="M89" s="63"/>
      <c r="N89" s="35"/>
      <c r="O89" s="35"/>
      <c r="P89" s="35"/>
      <c r="Q89" s="35"/>
      <c r="R89" s="35"/>
      <c r="S89" s="35"/>
      <c r="T89" s="64"/>
      <c r="AT89" s="17" t="s">
        <v>394</v>
      </c>
      <c r="AU89" s="17" t="s">
        <v>81</v>
      </c>
    </row>
    <row r="90" spans="2:51" s="11" customFormat="1" ht="22.5" customHeight="1">
      <c r="B90" s="179"/>
      <c r="D90" s="180" t="s">
        <v>137</v>
      </c>
      <c r="E90" s="181" t="s">
        <v>22</v>
      </c>
      <c r="F90" s="182" t="s">
        <v>710</v>
      </c>
      <c r="H90" s="183">
        <v>0.581</v>
      </c>
      <c r="I90" s="184"/>
      <c r="L90" s="179"/>
      <c r="M90" s="185"/>
      <c r="N90" s="186"/>
      <c r="O90" s="186"/>
      <c r="P90" s="186"/>
      <c r="Q90" s="186"/>
      <c r="R90" s="186"/>
      <c r="S90" s="186"/>
      <c r="T90" s="187"/>
      <c r="AT90" s="188" t="s">
        <v>137</v>
      </c>
      <c r="AU90" s="188" t="s">
        <v>81</v>
      </c>
      <c r="AV90" s="11" t="s">
        <v>81</v>
      </c>
      <c r="AW90" s="11" t="s">
        <v>36</v>
      </c>
      <c r="AX90" s="11" t="s">
        <v>23</v>
      </c>
      <c r="AY90" s="188" t="s">
        <v>126</v>
      </c>
    </row>
    <row r="91" spans="2:65" s="1" customFormat="1" ht="22.5" customHeight="1">
      <c r="B91" s="164"/>
      <c r="C91" s="200" t="s">
        <v>81</v>
      </c>
      <c r="D91" s="200" t="s">
        <v>206</v>
      </c>
      <c r="E91" s="201" t="s">
        <v>711</v>
      </c>
      <c r="F91" s="202" t="s">
        <v>712</v>
      </c>
      <c r="G91" s="203" t="s">
        <v>229</v>
      </c>
      <c r="H91" s="204">
        <v>0.581</v>
      </c>
      <c r="I91" s="205"/>
      <c r="J91" s="206">
        <f>ROUND(I91*H91,2)</f>
        <v>0</v>
      </c>
      <c r="K91" s="202" t="s">
        <v>201</v>
      </c>
      <c r="L91" s="207"/>
      <c r="M91" s="208" t="s">
        <v>22</v>
      </c>
      <c r="N91" s="209" t="s">
        <v>44</v>
      </c>
      <c r="O91" s="35"/>
      <c r="P91" s="174">
        <f>O91*H91</f>
        <v>0</v>
      </c>
      <c r="Q91" s="174">
        <v>1</v>
      </c>
      <c r="R91" s="174">
        <f>Q91*H91</f>
        <v>0.581</v>
      </c>
      <c r="S91" s="174">
        <v>0</v>
      </c>
      <c r="T91" s="175">
        <f>S91*H91</f>
        <v>0</v>
      </c>
      <c r="AR91" s="17" t="s">
        <v>178</v>
      </c>
      <c r="AT91" s="17" t="s">
        <v>206</v>
      </c>
      <c r="AU91" s="17" t="s">
        <v>81</v>
      </c>
      <c r="AY91" s="17" t="s">
        <v>126</v>
      </c>
      <c r="BE91" s="176">
        <f>IF(N91="základní",J91,0)</f>
        <v>0</v>
      </c>
      <c r="BF91" s="176">
        <f>IF(N91="snížená",J91,0)</f>
        <v>0</v>
      </c>
      <c r="BG91" s="176">
        <f>IF(N91="zákl. přenesená",J91,0)</f>
        <v>0</v>
      </c>
      <c r="BH91" s="176">
        <f>IF(N91="sníž. přenesená",J91,0)</f>
        <v>0</v>
      </c>
      <c r="BI91" s="176">
        <f>IF(N91="nulová",J91,0)</f>
        <v>0</v>
      </c>
      <c r="BJ91" s="17" t="s">
        <v>23</v>
      </c>
      <c r="BK91" s="176">
        <f>ROUND(I91*H91,2)</f>
        <v>0</v>
      </c>
      <c r="BL91" s="17" t="s">
        <v>133</v>
      </c>
      <c r="BM91" s="17" t="s">
        <v>713</v>
      </c>
    </row>
    <row r="92" spans="2:47" s="1" customFormat="1" ht="22.5" customHeight="1">
      <c r="B92" s="34"/>
      <c r="D92" s="177" t="s">
        <v>135</v>
      </c>
      <c r="F92" s="178" t="s">
        <v>714</v>
      </c>
      <c r="I92" s="138"/>
      <c r="L92" s="34"/>
      <c r="M92" s="63"/>
      <c r="N92" s="35"/>
      <c r="O92" s="35"/>
      <c r="P92" s="35"/>
      <c r="Q92" s="35"/>
      <c r="R92" s="35"/>
      <c r="S92" s="35"/>
      <c r="T92" s="64"/>
      <c r="AT92" s="17" t="s">
        <v>135</v>
      </c>
      <c r="AU92" s="17" t="s">
        <v>81</v>
      </c>
    </row>
    <row r="93" spans="2:47" s="1" customFormat="1" ht="30" customHeight="1">
      <c r="B93" s="34"/>
      <c r="D93" s="180" t="s">
        <v>232</v>
      </c>
      <c r="F93" s="229" t="s">
        <v>715</v>
      </c>
      <c r="I93" s="138"/>
      <c r="L93" s="34"/>
      <c r="M93" s="63"/>
      <c r="N93" s="35"/>
      <c r="O93" s="35"/>
      <c r="P93" s="35"/>
      <c r="Q93" s="35"/>
      <c r="R93" s="35"/>
      <c r="S93" s="35"/>
      <c r="T93" s="64"/>
      <c r="AT93" s="17" t="s">
        <v>232</v>
      </c>
      <c r="AU93" s="17" t="s">
        <v>81</v>
      </c>
    </row>
    <row r="94" spans="2:65" s="1" customFormat="1" ht="22.5" customHeight="1">
      <c r="B94" s="164"/>
      <c r="C94" s="165" t="s">
        <v>147</v>
      </c>
      <c r="D94" s="165" t="s">
        <v>128</v>
      </c>
      <c r="E94" s="166" t="s">
        <v>716</v>
      </c>
      <c r="F94" s="167" t="s">
        <v>717</v>
      </c>
      <c r="G94" s="168" t="s">
        <v>141</v>
      </c>
      <c r="H94" s="169">
        <v>1</v>
      </c>
      <c r="I94" s="170"/>
      <c r="J94" s="171">
        <f>ROUND(I94*H94,2)</f>
        <v>0</v>
      </c>
      <c r="K94" s="167" t="s">
        <v>201</v>
      </c>
      <c r="L94" s="34"/>
      <c r="M94" s="172" t="s">
        <v>22</v>
      </c>
      <c r="N94" s="173" t="s">
        <v>44</v>
      </c>
      <c r="O94" s="35"/>
      <c r="P94" s="174">
        <f>O94*H94</f>
        <v>0</v>
      </c>
      <c r="Q94" s="174">
        <v>0</v>
      </c>
      <c r="R94" s="174">
        <f>Q94*H94</f>
        <v>0</v>
      </c>
      <c r="S94" s="174">
        <v>0</v>
      </c>
      <c r="T94" s="175">
        <f>S94*H94</f>
        <v>0</v>
      </c>
      <c r="AR94" s="17" t="s">
        <v>133</v>
      </c>
      <c r="AT94" s="17" t="s">
        <v>128</v>
      </c>
      <c r="AU94" s="17" t="s">
        <v>81</v>
      </c>
      <c r="AY94" s="17" t="s">
        <v>126</v>
      </c>
      <c r="BE94" s="176">
        <f>IF(N94="základní",J94,0)</f>
        <v>0</v>
      </c>
      <c r="BF94" s="176">
        <f>IF(N94="snížená",J94,0)</f>
        <v>0</v>
      </c>
      <c r="BG94" s="176">
        <f>IF(N94="zákl. přenesená",J94,0)</f>
        <v>0</v>
      </c>
      <c r="BH94" s="176">
        <f>IF(N94="sníž. přenesená",J94,0)</f>
        <v>0</v>
      </c>
      <c r="BI94" s="176">
        <f>IF(N94="nulová",J94,0)</f>
        <v>0</v>
      </c>
      <c r="BJ94" s="17" t="s">
        <v>23</v>
      </c>
      <c r="BK94" s="176">
        <f>ROUND(I94*H94,2)</f>
        <v>0</v>
      </c>
      <c r="BL94" s="17" t="s">
        <v>133</v>
      </c>
      <c r="BM94" s="17" t="s">
        <v>718</v>
      </c>
    </row>
    <row r="95" spans="2:47" s="1" customFormat="1" ht="22.5" customHeight="1">
      <c r="B95" s="34"/>
      <c r="D95" s="177" t="s">
        <v>135</v>
      </c>
      <c r="F95" s="178" t="s">
        <v>719</v>
      </c>
      <c r="I95" s="138"/>
      <c r="L95" s="34"/>
      <c r="M95" s="63"/>
      <c r="N95" s="35"/>
      <c r="O95" s="35"/>
      <c r="P95" s="35"/>
      <c r="Q95" s="35"/>
      <c r="R95" s="35"/>
      <c r="S95" s="35"/>
      <c r="T95" s="64"/>
      <c r="AT95" s="17" t="s">
        <v>135</v>
      </c>
      <c r="AU95" s="17" t="s">
        <v>81</v>
      </c>
    </row>
    <row r="96" spans="2:47" s="1" customFormat="1" ht="30" customHeight="1">
      <c r="B96" s="34"/>
      <c r="D96" s="180" t="s">
        <v>394</v>
      </c>
      <c r="F96" s="229" t="s">
        <v>720</v>
      </c>
      <c r="I96" s="138"/>
      <c r="L96" s="34"/>
      <c r="M96" s="63"/>
      <c r="N96" s="35"/>
      <c r="O96" s="35"/>
      <c r="P96" s="35"/>
      <c r="Q96" s="35"/>
      <c r="R96" s="35"/>
      <c r="S96" s="35"/>
      <c r="T96" s="64"/>
      <c r="AT96" s="17" t="s">
        <v>394</v>
      </c>
      <c r="AU96" s="17" t="s">
        <v>81</v>
      </c>
    </row>
    <row r="97" spans="2:65" s="1" customFormat="1" ht="22.5" customHeight="1">
      <c r="B97" s="164"/>
      <c r="C97" s="200" t="s">
        <v>133</v>
      </c>
      <c r="D97" s="200" t="s">
        <v>206</v>
      </c>
      <c r="E97" s="201" t="s">
        <v>721</v>
      </c>
      <c r="F97" s="202" t="s">
        <v>722</v>
      </c>
      <c r="G97" s="203" t="s">
        <v>141</v>
      </c>
      <c r="H97" s="204">
        <v>1</v>
      </c>
      <c r="I97" s="205"/>
      <c r="J97" s="206">
        <f>ROUND(I97*H97,2)</f>
        <v>0</v>
      </c>
      <c r="K97" s="202" t="s">
        <v>22</v>
      </c>
      <c r="L97" s="207"/>
      <c r="M97" s="208" t="s">
        <v>22</v>
      </c>
      <c r="N97" s="209" t="s">
        <v>44</v>
      </c>
      <c r="O97" s="35"/>
      <c r="P97" s="174">
        <f>O97*H97</f>
        <v>0</v>
      </c>
      <c r="Q97" s="174">
        <v>0</v>
      </c>
      <c r="R97" s="174">
        <f>Q97*H97</f>
        <v>0</v>
      </c>
      <c r="S97" s="174">
        <v>0</v>
      </c>
      <c r="T97" s="175">
        <f>S97*H97</f>
        <v>0</v>
      </c>
      <c r="AR97" s="17" t="s">
        <v>178</v>
      </c>
      <c r="AT97" s="17" t="s">
        <v>206</v>
      </c>
      <c r="AU97" s="17" t="s">
        <v>81</v>
      </c>
      <c r="AY97" s="17" t="s">
        <v>126</v>
      </c>
      <c r="BE97" s="176">
        <f>IF(N97="základní",J97,0)</f>
        <v>0</v>
      </c>
      <c r="BF97" s="176">
        <f>IF(N97="snížená",J97,0)</f>
        <v>0</v>
      </c>
      <c r="BG97" s="176">
        <f>IF(N97="zákl. přenesená",J97,0)</f>
        <v>0</v>
      </c>
      <c r="BH97" s="176">
        <f>IF(N97="sníž. přenesená",J97,0)</f>
        <v>0</v>
      </c>
      <c r="BI97" s="176">
        <f>IF(N97="nulová",J97,0)</f>
        <v>0</v>
      </c>
      <c r="BJ97" s="17" t="s">
        <v>23</v>
      </c>
      <c r="BK97" s="176">
        <f>ROUND(I97*H97,2)</f>
        <v>0</v>
      </c>
      <c r="BL97" s="17" t="s">
        <v>133</v>
      </c>
      <c r="BM97" s="17" t="s">
        <v>723</v>
      </c>
    </row>
    <row r="98" spans="2:47" s="1" customFormat="1" ht="42" customHeight="1">
      <c r="B98" s="34"/>
      <c r="D98" s="177" t="s">
        <v>135</v>
      </c>
      <c r="F98" s="178" t="s">
        <v>724</v>
      </c>
      <c r="I98" s="138"/>
      <c r="L98" s="34"/>
      <c r="M98" s="63"/>
      <c r="N98" s="35"/>
      <c r="O98" s="35"/>
      <c r="P98" s="35"/>
      <c r="Q98" s="35"/>
      <c r="R98" s="35"/>
      <c r="S98" s="35"/>
      <c r="T98" s="64"/>
      <c r="AT98" s="17" t="s">
        <v>135</v>
      </c>
      <c r="AU98" s="17" t="s">
        <v>81</v>
      </c>
    </row>
    <row r="99" spans="2:63" s="10" customFormat="1" ht="29.25" customHeight="1">
      <c r="B99" s="150"/>
      <c r="D99" s="161" t="s">
        <v>72</v>
      </c>
      <c r="E99" s="162" t="s">
        <v>133</v>
      </c>
      <c r="F99" s="162" t="s">
        <v>432</v>
      </c>
      <c r="I99" s="153"/>
      <c r="J99" s="163">
        <f>BK99</f>
        <v>0</v>
      </c>
      <c r="L99" s="150"/>
      <c r="M99" s="155"/>
      <c r="N99" s="156"/>
      <c r="O99" s="156"/>
      <c r="P99" s="157">
        <f>SUM(P100:P106)</f>
        <v>0</v>
      </c>
      <c r="Q99" s="156"/>
      <c r="R99" s="157">
        <f>SUM(R100:R106)</f>
        <v>0</v>
      </c>
      <c r="S99" s="156"/>
      <c r="T99" s="158">
        <f>SUM(T100:T106)</f>
        <v>0</v>
      </c>
      <c r="AR99" s="151" t="s">
        <v>23</v>
      </c>
      <c r="AT99" s="159" t="s">
        <v>72</v>
      </c>
      <c r="AU99" s="159" t="s">
        <v>23</v>
      </c>
      <c r="AY99" s="151" t="s">
        <v>126</v>
      </c>
      <c r="BK99" s="160">
        <f>SUM(BK100:BK106)</f>
        <v>0</v>
      </c>
    </row>
    <row r="100" spans="2:65" s="1" customFormat="1" ht="22.5" customHeight="1">
      <c r="B100" s="164"/>
      <c r="C100" s="165" t="s">
        <v>160</v>
      </c>
      <c r="D100" s="165" t="s">
        <v>128</v>
      </c>
      <c r="E100" s="166" t="s">
        <v>725</v>
      </c>
      <c r="F100" s="167" t="s">
        <v>726</v>
      </c>
      <c r="G100" s="168" t="s">
        <v>163</v>
      </c>
      <c r="H100" s="169">
        <v>0.808</v>
      </c>
      <c r="I100" s="170"/>
      <c r="J100" s="171">
        <f>ROUND(I100*H100,2)</f>
        <v>0</v>
      </c>
      <c r="K100" s="167" t="s">
        <v>201</v>
      </c>
      <c r="L100" s="34"/>
      <c r="M100" s="172" t="s">
        <v>22</v>
      </c>
      <c r="N100" s="173" t="s">
        <v>44</v>
      </c>
      <c r="O100" s="35"/>
      <c r="P100" s="174">
        <f>O100*H100</f>
        <v>0</v>
      </c>
      <c r="Q100" s="174">
        <v>0</v>
      </c>
      <c r="R100" s="174">
        <f>Q100*H100</f>
        <v>0</v>
      </c>
      <c r="S100" s="174">
        <v>0</v>
      </c>
      <c r="T100" s="175">
        <f>S100*H100</f>
        <v>0</v>
      </c>
      <c r="AR100" s="17" t="s">
        <v>133</v>
      </c>
      <c r="AT100" s="17" t="s">
        <v>128</v>
      </c>
      <c r="AU100" s="17" t="s">
        <v>81</v>
      </c>
      <c r="AY100" s="17" t="s">
        <v>126</v>
      </c>
      <c r="BE100" s="176">
        <f>IF(N100="základní",J100,0)</f>
        <v>0</v>
      </c>
      <c r="BF100" s="176">
        <f>IF(N100="snížená",J100,0)</f>
        <v>0</v>
      </c>
      <c r="BG100" s="176">
        <f>IF(N100="zákl. přenesená",J100,0)</f>
        <v>0</v>
      </c>
      <c r="BH100" s="176">
        <f>IF(N100="sníž. přenesená",J100,0)</f>
        <v>0</v>
      </c>
      <c r="BI100" s="176">
        <f>IF(N100="nulová",J100,0)</f>
        <v>0</v>
      </c>
      <c r="BJ100" s="17" t="s">
        <v>23</v>
      </c>
      <c r="BK100" s="176">
        <f>ROUND(I100*H100,2)</f>
        <v>0</v>
      </c>
      <c r="BL100" s="17" t="s">
        <v>133</v>
      </c>
      <c r="BM100" s="17" t="s">
        <v>727</v>
      </c>
    </row>
    <row r="101" spans="2:47" s="1" customFormat="1" ht="22.5" customHeight="1">
      <c r="B101" s="34"/>
      <c r="D101" s="177" t="s">
        <v>135</v>
      </c>
      <c r="F101" s="178" t="s">
        <v>728</v>
      </c>
      <c r="I101" s="138"/>
      <c r="L101" s="34"/>
      <c r="M101" s="63"/>
      <c r="N101" s="35"/>
      <c r="O101" s="35"/>
      <c r="P101" s="35"/>
      <c r="Q101" s="35"/>
      <c r="R101" s="35"/>
      <c r="S101" s="35"/>
      <c r="T101" s="64"/>
      <c r="AT101" s="17" t="s">
        <v>135</v>
      </c>
      <c r="AU101" s="17" t="s">
        <v>81</v>
      </c>
    </row>
    <row r="102" spans="2:47" s="1" customFormat="1" ht="150" customHeight="1">
      <c r="B102" s="34"/>
      <c r="D102" s="177" t="s">
        <v>394</v>
      </c>
      <c r="F102" s="210" t="s">
        <v>729</v>
      </c>
      <c r="I102" s="138"/>
      <c r="L102" s="34"/>
      <c r="M102" s="63"/>
      <c r="N102" s="35"/>
      <c r="O102" s="35"/>
      <c r="P102" s="35"/>
      <c r="Q102" s="35"/>
      <c r="R102" s="35"/>
      <c r="S102" s="35"/>
      <c r="T102" s="64"/>
      <c r="AT102" s="17" t="s">
        <v>394</v>
      </c>
      <c r="AU102" s="17" t="s">
        <v>81</v>
      </c>
    </row>
    <row r="103" spans="2:47" s="1" customFormat="1" ht="30" customHeight="1">
      <c r="B103" s="34"/>
      <c r="D103" s="177" t="s">
        <v>232</v>
      </c>
      <c r="F103" s="210" t="s">
        <v>730</v>
      </c>
      <c r="I103" s="138"/>
      <c r="L103" s="34"/>
      <c r="M103" s="63"/>
      <c r="N103" s="35"/>
      <c r="O103" s="35"/>
      <c r="P103" s="35"/>
      <c r="Q103" s="35"/>
      <c r="R103" s="35"/>
      <c r="S103" s="35"/>
      <c r="T103" s="64"/>
      <c r="AT103" s="17" t="s">
        <v>232</v>
      </c>
      <c r="AU103" s="17" t="s">
        <v>81</v>
      </c>
    </row>
    <row r="104" spans="2:51" s="11" customFormat="1" ht="22.5" customHeight="1">
      <c r="B104" s="179"/>
      <c r="D104" s="177" t="s">
        <v>137</v>
      </c>
      <c r="E104" s="188" t="s">
        <v>22</v>
      </c>
      <c r="F104" s="189" t="s">
        <v>731</v>
      </c>
      <c r="H104" s="190">
        <v>0.638</v>
      </c>
      <c r="I104" s="184"/>
      <c r="L104" s="179"/>
      <c r="M104" s="185"/>
      <c r="N104" s="186"/>
      <c r="O104" s="186"/>
      <c r="P104" s="186"/>
      <c r="Q104" s="186"/>
      <c r="R104" s="186"/>
      <c r="S104" s="186"/>
      <c r="T104" s="187"/>
      <c r="AT104" s="188" t="s">
        <v>137</v>
      </c>
      <c r="AU104" s="188" t="s">
        <v>81</v>
      </c>
      <c r="AV104" s="11" t="s">
        <v>81</v>
      </c>
      <c r="AW104" s="11" t="s">
        <v>36</v>
      </c>
      <c r="AX104" s="11" t="s">
        <v>73</v>
      </c>
      <c r="AY104" s="188" t="s">
        <v>126</v>
      </c>
    </row>
    <row r="105" spans="2:51" s="11" customFormat="1" ht="22.5" customHeight="1">
      <c r="B105" s="179"/>
      <c r="D105" s="177" t="s">
        <v>137</v>
      </c>
      <c r="E105" s="188" t="s">
        <v>22</v>
      </c>
      <c r="F105" s="189" t="s">
        <v>732</v>
      </c>
      <c r="H105" s="190">
        <v>0.17</v>
      </c>
      <c r="I105" s="184"/>
      <c r="L105" s="179"/>
      <c r="M105" s="185"/>
      <c r="N105" s="186"/>
      <c r="O105" s="186"/>
      <c r="P105" s="186"/>
      <c r="Q105" s="186"/>
      <c r="R105" s="186"/>
      <c r="S105" s="186"/>
      <c r="T105" s="187"/>
      <c r="AT105" s="188" t="s">
        <v>137</v>
      </c>
      <c r="AU105" s="188" t="s">
        <v>81</v>
      </c>
      <c r="AV105" s="11" t="s">
        <v>81</v>
      </c>
      <c r="AW105" s="11" t="s">
        <v>36</v>
      </c>
      <c r="AX105" s="11" t="s">
        <v>73</v>
      </c>
      <c r="AY105" s="188" t="s">
        <v>126</v>
      </c>
    </row>
    <row r="106" spans="2:51" s="12" customFormat="1" ht="22.5" customHeight="1">
      <c r="B106" s="191"/>
      <c r="D106" s="177" t="s">
        <v>137</v>
      </c>
      <c r="E106" s="224" t="s">
        <v>22</v>
      </c>
      <c r="F106" s="225" t="s">
        <v>146</v>
      </c>
      <c r="H106" s="226">
        <v>0.808</v>
      </c>
      <c r="I106" s="195"/>
      <c r="L106" s="191"/>
      <c r="M106" s="196"/>
      <c r="N106" s="197"/>
      <c r="O106" s="197"/>
      <c r="P106" s="197"/>
      <c r="Q106" s="197"/>
      <c r="R106" s="197"/>
      <c r="S106" s="197"/>
      <c r="T106" s="198"/>
      <c r="AT106" s="199" t="s">
        <v>137</v>
      </c>
      <c r="AU106" s="199" t="s">
        <v>81</v>
      </c>
      <c r="AV106" s="12" t="s">
        <v>133</v>
      </c>
      <c r="AW106" s="12" t="s">
        <v>36</v>
      </c>
      <c r="AX106" s="12" t="s">
        <v>23</v>
      </c>
      <c r="AY106" s="199" t="s">
        <v>126</v>
      </c>
    </row>
    <row r="107" spans="2:63" s="10" customFormat="1" ht="29.25" customHeight="1">
      <c r="B107" s="150"/>
      <c r="D107" s="161" t="s">
        <v>72</v>
      </c>
      <c r="E107" s="162" t="s">
        <v>194</v>
      </c>
      <c r="F107" s="162" t="s">
        <v>265</v>
      </c>
      <c r="I107" s="153"/>
      <c r="J107" s="163">
        <f>BK107</f>
        <v>0</v>
      </c>
      <c r="L107" s="150"/>
      <c r="M107" s="155"/>
      <c r="N107" s="156"/>
      <c r="O107" s="156"/>
      <c r="P107" s="157">
        <f>SUM(P108:P136)</f>
        <v>0</v>
      </c>
      <c r="Q107" s="156"/>
      <c r="R107" s="157">
        <f>SUM(R108:R136)</f>
        <v>0.0037885999999999996</v>
      </c>
      <c r="S107" s="156"/>
      <c r="T107" s="158">
        <f>SUM(T108:T136)</f>
        <v>9.634704</v>
      </c>
      <c r="AR107" s="151" t="s">
        <v>23</v>
      </c>
      <c r="AT107" s="159" t="s">
        <v>72</v>
      </c>
      <c r="AU107" s="159" t="s">
        <v>23</v>
      </c>
      <c r="AY107" s="151" t="s">
        <v>126</v>
      </c>
      <c r="BK107" s="160">
        <f>SUM(BK108:BK136)</f>
        <v>0</v>
      </c>
    </row>
    <row r="108" spans="2:65" s="1" customFormat="1" ht="22.5" customHeight="1">
      <c r="B108" s="164"/>
      <c r="C108" s="165" t="s">
        <v>167</v>
      </c>
      <c r="D108" s="165" t="s">
        <v>128</v>
      </c>
      <c r="E108" s="166" t="s">
        <v>733</v>
      </c>
      <c r="F108" s="167" t="s">
        <v>734</v>
      </c>
      <c r="G108" s="168" t="s">
        <v>131</v>
      </c>
      <c r="H108" s="169">
        <v>6.288</v>
      </c>
      <c r="I108" s="170"/>
      <c r="J108" s="171">
        <f>ROUND(I108*H108,2)</f>
        <v>0</v>
      </c>
      <c r="K108" s="167" t="s">
        <v>201</v>
      </c>
      <c r="L108" s="34"/>
      <c r="M108" s="172" t="s">
        <v>22</v>
      </c>
      <c r="N108" s="173" t="s">
        <v>44</v>
      </c>
      <c r="O108" s="35"/>
      <c r="P108" s="174">
        <f>O108*H108</f>
        <v>0</v>
      </c>
      <c r="Q108" s="174">
        <v>0</v>
      </c>
      <c r="R108" s="174">
        <f>Q108*H108</f>
        <v>0</v>
      </c>
      <c r="S108" s="174">
        <v>0.383</v>
      </c>
      <c r="T108" s="175">
        <f>S108*H108</f>
        <v>2.4083040000000002</v>
      </c>
      <c r="AR108" s="17" t="s">
        <v>133</v>
      </c>
      <c r="AT108" s="17" t="s">
        <v>128</v>
      </c>
      <c r="AU108" s="17" t="s">
        <v>81</v>
      </c>
      <c r="AY108" s="17" t="s">
        <v>126</v>
      </c>
      <c r="BE108" s="176">
        <f>IF(N108="základní",J108,0)</f>
        <v>0</v>
      </c>
      <c r="BF108" s="176">
        <f>IF(N108="snížená",J108,0)</f>
        <v>0</v>
      </c>
      <c r="BG108" s="176">
        <f>IF(N108="zákl. přenesená",J108,0)</f>
        <v>0</v>
      </c>
      <c r="BH108" s="176">
        <f>IF(N108="sníž. přenesená",J108,0)</f>
        <v>0</v>
      </c>
      <c r="BI108" s="176">
        <f>IF(N108="nulová",J108,0)</f>
        <v>0</v>
      </c>
      <c r="BJ108" s="17" t="s">
        <v>23</v>
      </c>
      <c r="BK108" s="176">
        <f>ROUND(I108*H108,2)</f>
        <v>0</v>
      </c>
      <c r="BL108" s="17" t="s">
        <v>133</v>
      </c>
      <c r="BM108" s="17" t="s">
        <v>735</v>
      </c>
    </row>
    <row r="109" spans="2:47" s="1" customFormat="1" ht="22.5" customHeight="1">
      <c r="B109" s="34"/>
      <c r="D109" s="177" t="s">
        <v>135</v>
      </c>
      <c r="F109" s="178" t="s">
        <v>736</v>
      </c>
      <c r="I109" s="138"/>
      <c r="L109" s="34"/>
      <c r="M109" s="63"/>
      <c r="N109" s="35"/>
      <c r="O109" s="35"/>
      <c r="P109" s="35"/>
      <c r="Q109" s="35"/>
      <c r="R109" s="35"/>
      <c r="S109" s="35"/>
      <c r="T109" s="64"/>
      <c r="AT109" s="17" t="s">
        <v>135</v>
      </c>
      <c r="AU109" s="17" t="s">
        <v>81</v>
      </c>
    </row>
    <row r="110" spans="2:51" s="11" customFormat="1" ht="22.5" customHeight="1">
      <c r="B110" s="179"/>
      <c r="D110" s="180" t="s">
        <v>137</v>
      </c>
      <c r="E110" s="181" t="s">
        <v>22</v>
      </c>
      <c r="F110" s="182" t="s">
        <v>737</v>
      </c>
      <c r="H110" s="183">
        <v>6.288</v>
      </c>
      <c r="I110" s="184"/>
      <c r="L110" s="179"/>
      <c r="M110" s="185"/>
      <c r="N110" s="186"/>
      <c r="O110" s="186"/>
      <c r="P110" s="186"/>
      <c r="Q110" s="186"/>
      <c r="R110" s="186"/>
      <c r="S110" s="186"/>
      <c r="T110" s="187"/>
      <c r="AT110" s="188" t="s">
        <v>137</v>
      </c>
      <c r="AU110" s="188" t="s">
        <v>81</v>
      </c>
      <c r="AV110" s="11" t="s">
        <v>81</v>
      </c>
      <c r="AW110" s="11" t="s">
        <v>36</v>
      </c>
      <c r="AX110" s="11" t="s">
        <v>23</v>
      </c>
      <c r="AY110" s="188" t="s">
        <v>126</v>
      </c>
    </row>
    <row r="111" spans="2:65" s="1" customFormat="1" ht="22.5" customHeight="1">
      <c r="B111" s="164"/>
      <c r="C111" s="165" t="s">
        <v>173</v>
      </c>
      <c r="D111" s="165" t="s">
        <v>128</v>
      </c>
      <c r="E111" s="166" t="s">
        <v>738</v>
      </c>
      <c r="F111" s="167" t="s">
        <v>739</v>
      </c>
      <c r="G111" s="168" t="s">
        <v>163</v>
      </c>
      <c r="H111" s="169">
        <v>3.011</v>
      </c>
      <c r="I111" s="170"/>
      <c r="J111" s="171">
        <f>ROUND(I111*H111,2)</f>
        <v>0</v>
      </c>
      <c r="K111" s="167" t="s">
        <v>201</v>
      </c>
      <c r="L111" s="34"/>
      <c r="M111" s="172" t="s">
        <v>22</v>
      </c>
      <c r="N111" s="173" t="s">
        <v>44</v>
      </c>
      <c r="O111" s="35"/>
      <c r="P111" s="174">
        <f>O111*H111</f>
        <v>0</v>
      </c>
      <c r="Q111" s="174">
        <v>0</v>
      </c>
      <c r="R111" s="174">
        <f>Q111*H111</f>
        <v>0</v>
      </c>
      <c r="S111" s="174">
        <v>2.4</v>
      </c>
      <c r="T111" s="175">
        <f>S111*H111</f>
        <v>7.2264</v>
      </c>
      <c r="AR111" s="17" t="s">
        <v>133</v>
      </c>
      <c r="AT111" s="17" t="s">
        <v>128</v>
      </c>
      <c r="AU111" s="17" t="s">
        <v>81</v>
      </c>
      <c r="AY111" s="17" t="s">
        <v>126</v>
      </c>
      <c r="BE111" s="176">
        <f>IF(N111="základní",J111,0)</f>
        <v>0</v>
      </c>
      <c r="BF111" s="176">
        <f>IF(N111="snížená",J111,0)</f>
        <v>0</v>
      </c>
      <c r="BG111" s="176">
        <f>IF(N111="zákl. přenesená",J111,0)</f>
        <v>0</v>
      </c>
      <c r="BH111" s="176">
        <f>IF(N111="sníž. přenesená",J111,0)</f>
        <v>0</v>
      </c>
      <c r="BI111" s="176">
        <f>IF(N111="nulová",J111,0)</f>
        <v>0</v>
      </c>
      <c r="BJ111" s="17" t="s">
        <v>23</v>
      </c>
      <c r="BK111" s="176">
        <f>ROUND(I111*H111,2)</f>
        <v>0</v>
      </c>
      <c r="BL111" s="17" t="s">
        <v>133</v>
      </c>
      <c r="BM111" s="17" t="s">
        <v>740</v>
      </c>
    </row>
    <row r="112" spans="2:47" s="1" customFormat="1" ht="30" customHeight="1">
      <c r="B112" s="34"/>
      <c r="D112" s="177" t="s">
        <v>135</v>
      </c>
      <c r="F112" s="178" t="s">
        <v>741</v>
      </c>
      <c r="I112" s="138"/>
      <c r="L112" s="34"/>
      <c r="M112" s="63"/>
      <c r="N112" s="35"/>
      <c r="O112" s="35"/>
      <c r="P112" s="35"/>
      <c r="Q112" s="35"/>
      <c r="R112" s="35"/>
      <c r="S112" s="35"/>
      <c r="T112" s="64"/>
      <c r="AT112" s="17" t="s">
        <v>135</v>
      </c>
      <c r="AU112" s="17" t="s">
        <v>81</v>
      </c>
    </row>
    <row r="113" spans="2:51" s="11" customFormat="1" ht="22.5" customHeight="1">
      <c r="B113" s="179"/>
      <c r="D113" s="177" t="s">
        <v>137</v>
      </c>
      <c r="E113" s="188" t="s">
        <v>22</v>
      </c>
      <c r="F113" s="189" t="s">
        <v>742</v>
      </c>
      <c r="H113" s="190">
        <v>1.021</v>
      </c>
      <c r="I113" s="184"/>
      <c r="L113" s="179"/>
      <c r="M113" s="185"/>
      <c r="N113" s="186"/>
      <c r="O113" s="186"/>
      <c r="P113" s="186"/>
      <c r="Q113" s="186"/>
      <c r="R113" s="186"/>
      <c r="S113" s="186"/>
      <c r="T113" s="187"/>
      <c r="AT113" s="188" t="s">
        <v>137</v>
      </c>
      <c r="AU113" s="188" t="s">
        <v>81</v>
      </c>
      <c r="AV113" s="11" t="s">
        <v>81</v>
      </c>
      <c r="AW113" s="11" t="s">
        <v>36</v>
      </c>
      <c r="AX113" s="11" t="s">
        <v>73</v>
      </c>
      <c r="AY113" s="188" t="s">
        <v>126</v>
      </c>
    </row>
    <row r="114" spans="2:51" s="11" customFormat="1" ht="22.5" customHeight="1">
      <c r="B114" s="179"/>
      <c r="D114" s="177" t="s">
        <v>137</v>
      </c>
      <c r="E114" s="188" t="s">
        <v>22</v>
      </c>
      <c r="F114" s="189" t="s">
        <v>743</v>
      </c>
      <c r="H114" s="190">
        <v>1.99</v>
      </c>
      <c r="I114" s="184"/>
      <c r="L114" s="179"/>
      <c r="M114" s="185"/>
      <c r="N114" s="186"/>
      <c r="O114" s="186"/>
      <c r="P114" s="186"/>
      <c r="Q114" s="186"/>
      <c r="R114" s="186"/>
      <c r="S114" s="186"/>
      <c r="T114" s="187"/>
      <c r="AT114" s="188" t="s">
        <v>137</v>
      </c>
      <c r="AU114" s="188" t="s">
        <v>81</v>
      </c>
      <c r="AV114" s="11" t="s">
        <v>81</v>
      </c>
      <c r="AW114" s="11" t="s">
        <v>36</v>
      </c>
      <c r="AX114" s="11" t="s">
        <v>73</v>
      </c>
      <c r="AY114" s="188" t="s">
        <v>126</v>
      </c>
    </row>
    <row r="115" spans="2:51" s="12" customFormat="1" ht="22.5" customHeight="1">
      <c r="B115" s="191"/>
      <c r="D115" s="180" t="s">
        <v>137</v>
      </c>
      <c r="E115" s="192" t="s">
        <v>22</v>
      </c>
      <c r="F115" s="193" t="s">
        <v>146</v>
      </c>
      <c r="H115" s="194">
        <v>3.011</v>
      </c>
      <c r="I115" s="195"/>
      <c r="L115" s="191"/>
      <c r="M115" s="196"/>
      <c r="N115" s="197"/>
      <c r="O115" s="197"/>
      <c r="P115" s="197"/>
      <c r="Q115" s="197"/>
      <c r="R115" s="197"/>
      <c r="S115" s="197"/>
      <c r="T115" s="198"/>
      <c r="AT115" s="199" t="s">
        <v>137</v>
      </c>
      <c r="AU115" s="199" t="s">
        <v>81</v>
      </c>
      <c r="AV115" s="12" t="s">
        <v>133</v>
      </c>
      <c r="AW115" s="12" t="s">
        <v>36</v>
      </c>
      <c r="AX115" s="12" t="s">
        <v>23</v>
      </c>
      <c r="AY115" s="199" t="s">
        <v>126</v>
      </c>
    </row>
    <row r="116" spans="2:65" s="1" customFormat="1" ht="22.5" customHeight="1">
      <c r="B116" s="164"/>
      <c r="C116" s="165" t="s">
        <v>178</v>
      </c>
      <c r="D116" s="165" t="s">
        <v>128</v>
      </c>
      <c r="E116" s="166" t="s">
        <v>744</v>
      </c>
      <c r="F116" s="167" t="s">
        <v>745</v>
      </c>
      <c r="G116" s="168" t="s">
        <v>274</v>
      </c>
      <c r="H116" s="169">
        <v>3.53</v>
      </c>
      <c r="I116" s="170"/>
      <c r="J116" s="171">
        <f>ROUND(I116*H116,2)</f>
        <v>0</v>
      </c>
      <c r="K116" s="167" t="s">
        <v>201</v>
      </c>
      <c r="L116" s="34"/>
      <c r="M116" s="172" t="s">
        <v>22</v>
      </c>
      <c r="N116" s="173" t="s">
        <v>44</v>
      </c>
      <c r="O116" s="35"/>
      <c r="P116" s="174">
        <f>O116*H116</f>
        <v>0</v>
      </c>
      <c r="Q116" s="174">
        <v>0.00062</v>
      </c>
      <c r="R116" s="174">
        <f>Q116*H116</f>
        <v>0.0021885999999999997</v>
      </c>
      <c r="S116" s="174">
        <v>0</v>
      </c>
      <c r="T116" s="175">
        <f>S116*H116</f>
        <v>0</v>
      </c>
      <c r="AR116" s="17" t="s">
        <v>133</v>
      </c>
      <c r="AT116" s="17" t="s">
        <v>128</v>
      </c>
      <c r="AU116" s="17" t="s">
        <v>81</v>
      </c>
      <c r="AY116" s="17" t="s">
        <v>126</v>
      </c>
      <c r="BE116" s="176">
        <f>IF(N116="základní",J116,0)</f>
        <v>0</v>
      </c>
      <c r="BF116" s="176">
        <f>IF(N116="snížená",J116,0)</f>
        <v>0</v>
      </c>
      <c r="BG116" s="176">
        <f>IF(N116="zákl. přenesená",J116,0)</f>
        <v>0</v>
      </c>
      <c r="BH116" s="176">
        <f>IF(N116="sníž. přenesená",J116,0)</f>
        <v>0</v>
      </c>
      <c r="BI116" s="176">
        <f>IF(N116="nulová",J116,0)</f>
        <v>0</v>
      </c>
      <c r="BJ116" s="17" t="s">
        <v>23</v>
      </c>
      <c r="BK116" s="176">
        <f>ROUND(I116*H116,2)</f>
        <v>0</v>
      </c>
      <c r="BL116" s="17" t="s">
        <v>133</v>
      </c>
      <c r="BM116" s="17" t="s">
        <v>746</v>
      </c>
    </row>
    <row r="117" spans="2:47" s="1" customFormat="1" ht="30" customHeight="1">
      <c r="B117" s="34"/>
      <c r="D117" s="177" t="s">
        <v>135</v>
      </c>
      <c r="F117" s="178" t="s">
        <v>747</v>
      </c>
      <c r="I117" s="138"/>
      <c r="L117" s="34"/>
      <c r="M117" s="63"/>
      <c r="N117" s="35"/>
      <c r="O117" s="35"/>
      <c r="P117" s="35"/>
      <c r="Q117" s="35"/>
      <c r="R117" s="35"/>
      <c r="S117" s="35"/>
      <c r="T117" s="64"/>
      <c r="AT117" s="17" t="s">
        <v>135</v>
      </c>
      <c r="AU117" s="17" t="s">
        <v>81</v>
      </c>
    </row>
    <row r="118" spans="2:47" s="1" customFormat="1" ht="54" customHeight="1">
      <c r="B118" s="34"/>
      <c r="D118" s="177" t="s">
        <v>394</v>
      </c>
      <c r="F118" s="210" t="s">
        <v>748</v>
      </c>
      <c r="I118" s="138"/>
      <c r="L118" s="34"/>
      <c r="M118" s="63"/>
      <c r="N118" s="35"/>
      <c r="O118" s="35"/>
      <c r="P118" s="35"/>
      <c r="Q118" s="35"/>
      <c r="R118" s="35"/>
      <c r="S118" s="35"/>
      <c r="T118" s="64"/>
      <c r="AT118" s="17" t="s">
        <v>394</v>
      </c>
      <c r="AU118" s="17" t="s">
        <v>81</v>
      </c>
    </row>
    <row r="119" spans="2:51" s="11" customFormat="1" ht="22.5" customHeight="1">
      <c r="B119" s="179"/>
      <c r="D119" s="177" t="s">
        <v>137</v>
      </c>
      <c r="E119" s="188" t="s">
        <v>22</v>
      </c>
      <c r="F119" s="189" t="s">
        <v>749</v>
      </c>
      <c r="H119" s="190">
        <v>2.22</v>
      </c>
      <c r="I119" s="184"/>
      <c r="L119" s="179"/>
      <c r="M119" s="185"/>
      <c r="N119" s="186"/>
      <c r="O119" s="186"/>
      <c r="P119" s="186"/>
      <c r="Q119" s="186"/>
      <c r="R119" s="186"/>
      <c r="S119" s="186"/>
      <c r="T119" s="187"/>
      <c r="AT119" s="188" t="s">
        <v>137</v>
      </c>
      <c r="AU119" s="188" t="s">
        <v>81</v>
      </c>
      <c r="AV119" s="11" t="s">
        <v>81</v>
      </c>
      <c r="AW119" s="11" t="s">
        <v>36</v>
      </c>
      <c r="AX119" s="11" t="s">
        <v>73</v>
      </c>
      <c r="AY119" s="188" t="s">
        <v>126</v>
      </c>
    </row>
    <row r="120" spans="2:51" s="11" customFormat="1" ht="22.5" customHeight="1">
      <c r="B120" s="179"/>
      <c r="D120" s="177" t="s">
        <v>137</v>
      </c>
      <c r="E120" s="188" t="s">
        <v>22</v>
      </c>
      <c r="F120" s="189" t="s">
        <v>750</v>
      </c>
      <c r="H120" s="190">
        <v>1.31</v>
      </c>
      <c r="I120" s="184"/>
      <c r="L120" s="179"/>
      <c r="M120" s="185"/>
      <c r="N120" s="186"/>
      <c r="O120" s="186"/>
      <c r="P120" s="186"/>
      <c r="Q120" s="186"/>
      <c r="R120" s="186"/>
      <c r="S120" s="186"/>
      <c r="T120" s="187"/>
      <c r="AT120" s="188" t="s">
        <v>137</v>
      </c>
      <c r="AU120" s="188" t="s">
        <v>81</v>
      </c>
      <c r="AV120" s="11" t="s">
        <v>81</v>
      </c>
      <c r="AW120" s="11" t="s">
        <v>36</v>
      </c>
      <c r="AX120" s="11" t="s">
        <v>73</v>
      </c>
      <c r="AY120" s="188" t="s">
        <v>126</v>
      </c>
    </row>
    <row r="121" spans="2:51" s="12" customFormat="1" ht="22.5" customHeight="1">
      <c r="B121" s="191"/>
      <c r="D121" s="180" t="s">
        <v>137</v>
      </c>
      <c r="E121" s="192" t="s">
        <v>22</v>
      </c>
      <c r="F121" s="193" t="s">
        <v>146</v>
      </c>
      <c r="H121" s="194">
        <v>3.53</v>
      </c>
      <c r="I121" s="195"/>
      <c r="L121" s="191"/>
      <c r="M121" s="196"/>
      <c r="N121" s="197"/>
      <c r="O121" s="197"/>
      <c r="P121" s="197"/>
      <c r="Q121" s="197"/>
      <c r="R121" s="197"/>
      <c r="S121" s="197"/>
      <c r="T121" s="198"/>
      <c r="AT121" s="199" t="s">
        <v>137</v>
      </c>
      <c r="AU121" s="199" t="s">
        <v>81</v>
      </c>
      <c r="AV121" s="12" t="s">
        <v>133</v>
      </c>
      <c r="AW121" s="12" t="s">
        <v>36</v>
      </c>
      <c r="AX121" s="12" t="s">
        <v>23</v>
      </c>
      <c r="AY121" s="199" t="s">
        <v>126</v>
      </c>
    </row>
    <row r="122" spans="2:65" s="1" customFormat="1" ht="22.5" customHeight="1">
      <c r="B122" s="164"/>
      <c r="C122" s="165" t="s">
        <v>194</v>
      </c>
      <c r="D122" s="165" t="s">
        <v>128</v>
      </c>
      <c r="E122" s="166" t="s">
        <v>751</v>
      </c>
      <c r="F122" s="167" t="s">
        <v>752</v>
      </c>
      <c r="G122" s="168" t="s">
        <v>274</v>
      </c>
      <c r="H122" s="169">
        <v>3.53</v>
      </c>
      <c r="I122" s="170"/>
      <c r="J122" s="171">
        <f>ROUND(I122*H122,2)</f>
        <v>0</v>
      </c>
      <c r="K122" s="167" t="s">
        <v>201</v>
      </c>
      <c r="L122" s="34"/>
      <c r="M122" s="172" t="s">
        <v>22</v>
      </c>
      <c r="N122" s="173" t="s">
        <v>44</v>
      </c>
      <c r="O122" s="35"/>
      <c r="P122" s="174">
        <f>O122*H122</f>
        <v>0</v>
      </c>
      <c r="Q122" s="174">
        <v>0</v>
      </c>
      <c r="R122" s="174">
        <f>Q122*H122</f>
        <v>0</v>
      </c>
      <c r="S122" s="174">
        <v>0</v>
      </c>
      <c r="T122" s="175">
        <f>S122*H122</f>
        <v>0</v>
      </c>
      <c r="AR122" s="17" t="s">
        <v>133</v>
      </c>
      <c r="AT122" s="17" t="s">
        <v>128</v>
      </c>
      <c r="AU122" s="17" t="s">
        <v>81</v>
      </c>
      <c r="AY122" s="17" t="s">
        <v>126</v>
      </c>
      <c r="BE122" s="176">
        <f>IF(N122="základní",J122,0)</f>
        <v>0</v>
      </c>
      <c r="BF122" s="176">
        <f>IF(N122="snížená",J122,0)</f>
        <v>0</v>
      </c>
      <c r="BG122" s="176">
        <f>IF(N122="zákl. přenesená",J122,0)</f>
        <v>0</v>
      </c>
      <c r="BH122" s="176">
        <f>IF(N122="sníž. přenesená",J122,0)</f>
        <v>0</v>
      </c>
      <c r="BI122" s="176">
        <f>IF(N122="nulová",J122,0)</f>
        <v>0</v>
      </c>
      <c r="BJ122" s="17" t="s">
        <v>23</v>
      </c>
      <c r="BK122" s="176">
        <f>ROUND(I122*H122,2)</f>
        <v>0</v>
      </c>
      <c r="BL122" s="17" t="s">
        <v>133</v>
      </c>
      <c r="BM122" s="17" t="s">
        <v>753</v>
      </c>
    </row>
    <row r="123" spans="2:47" s="1" customFormat="1" ht="30" customHeight="1">
      <c r="B123" s="34"/>
      <c r="D123" s="177" t="s">
        <v>135</v>
      </c>
      <c r="F123" s="178" t="s">
        <v>754</v>
      </c>
      <c r="I123" s="138"/>
      <c r="L123" s="34"/>
      <c r="M123" s="63"/>
      <c r="N123" s="35"/>
      <c r="O123" s="35"/>
      <c r="P123" s="35"/>
      <c r="Q123" s="35"/>
      <c r="R123" s="35"/>
      <c r="S123" s="35"/>
      <c r="T123" s="64"/>
      <c r="AT123" s="17" t="s">
        <v>135</v>
      </c>
      <c r="AU123" s="17" t="s">
        <v>81</v>
      </c>
    </row>
    <row r="124" spans="2:47" s="1" customFormat="1" ht="54" customHeight="1">
      <c r="B124" s="34"/>
      <c r="D124" s="180" t="s">
        <v>394</v>
      </c>
      <c r="F124" s="229" t="s">
        <v>748</v>
      </c>
      <c r="I124" s="138"/>
      <c r="L124" s="34"/>
      <c r="M124" s="63"/>
      <c r="N124" s="35"/>
      <c r="O124" s="35"/>
      <c r="P124" s="35"/>
      <c r="Q124" s="35"/>
      <c r="R124" s="35"/>
      <c r="S124" s="35"/>
      <c r="T124" s="64"/>
      <c r="AT124" s="17" t="s">
        <v>394</v>
      </c>
      <c r="AU124" s="17" t="s">
        <v>81</v>
      </c>
    </row>
    <row r="125" spans="2:65" s="1" customFormat="1" ht="22.5" customHeight="1">
      <c r="B125" s="164"/>
      <c r="C125" s="165" t="s">
        <v>28</v>
      </c>
      <c r="D125" s="165" t="s">
        <v>128</v>
      </c>
      <c r="E125" s="166" t="s">
        <v>755</v>
      </c>
      <c r="F125" s="167" t="s">
        <v>756</v>
      </c>
      <c r="G125" s="168" t="s">
        <v>757</v>
      </c>
      <c r="H125" s="169">
        <v>113.04</v>
      </c>
      <c r="I125" s="170"/>
      <c r="J125" s="171">
        <f>ROUND(I125*H125,2)</f>
        <v>0</v>
      </c>
      <c r="K125" s="167" t="s">
        <v>201</v>
      </c>
      <c r="L125" s="34"/>
      <c r="M125" s="172" t="s">
        <v>22</v>
      </c>
      <c r="N125" s="173" t="s">
        <v>44</v>
      </c>
      <c r="O125" s="35"/>
      <c r="P125" s="174">
        <f>O125*H125</f>
        <v>0</v>
      </c>
      <c r="Q125" s="174">
        <v>0</v>
      </c>
      <c r="R125" s="174">
        <f>Q125*H125</f>
        <v>0</v>
      </c>
      <c r="S125" s="174">
        <v>0</v>
      </c>
      <c r="T125" s="175">
        <f>S125*H125</f>
        <v>0</v>
      </c>
      <c r="AR125" s="17" t="s">
        <v>133</v>
      </c>
      <c r="AT125" s="17" t="s">
        <v>128</v>
      </c>
      <c r="AU125" s="17" t="s">
        <v>81</v>
      </c>
      <c r="AY125" s="17" t="s">
        <v>126</v>
      </c>
      <c r="BE125" s="176">
        <f>IF(N125="základní",J125,0)</f>
        <v>0</v>
      </c>
      <c r="BF125" s="176">
        <f>IF(N125="snížená",J125,0)</f>
        <v>0</v>
      </c>
      <c r="BG125" s="176">
        <f>IF(N125="zákl. přenesená",J125,0)</f>
        <v>0</v>
      </c>
      <c r="BH125" s="176">
        <f>IF(N125="sníž. přenesená",J125,0)</f>
        <v>0</v>
      </c>
      <c r="BI125" s="176">
        <f>IF(N125="nulová",J125,0)</f>
        <v>0</v>
      </c>
      <c r="BJ125" s="17" t="s">
        <v>23</v>
      </c>
      <c r="BK125" s="176">
        <f>ROUND(I125*H125,2)</f>
        <v>0</v>
      </c>
      <c r="BL125" s="17" t="s">
        <v>133</v>
      </c>
      <c r="BM125" s="17" t="s">
        <v>758</v>
      </c>
    </row>
    <row r="126" spans="2:47" s="1" customFormat="1" ht="30" customHeight="1">
      <c r="B126" s="34"/>
      <c r="D126" s="177" t="s">
        <v>135</v>
      </c>
      <c r="F126" s="178" t="s">
        <v>759</v>
      </c>
      <c r="I126" s="138"/>
      <c r="L126" s="34"/>
      <c r="M126" s="63"/>
      <c r="N126" s="35"/>
      <c r="O126" s="35"/>
      <c r="P126" s="35"/>
      <c r="Q126" s="35"/>
      <c r="R126" s="35"/>
      <c r="S126" s="35"/>
      <c r="T126" s="64"/>
      <c r="AT126" s="17" t="s">
        <v>135</v>
      </c>
      <c r="AU126" s="17" t="s">
        <v>81</v>
      </c>
    </row>
    <row r="127" spans="2:47" s="1" customFormat="1" ht="54" customHeight="1">
      <c r="B127" s="34"/>
      <c r="D127" s="177" t="s">
        <v>394</v>
      </c>
      <c r="F127" s="210" t="s">
        <v>748</v>
      </c>
      <c r="I127" s="138"/>
      <c r="L127" s="34"/>
      <c r="M127" s="63"/>
      <c r="N127" s="35"/>
      <c r="O127" s="35"/>
      <c r="P127" s="35"/>
      <c r="Q127" s="35"/>
      <c r="R127" s="35"/>
      <c r="S127" s="35"/>
      <c r="T127" s="64"/>
      <c r="AT127" s="17" t="s">
        <v>394</v>
      </c>
      <c r="AU127" s="17" t="s">
        <v>81</v>
      </c>
    </row>
    <row r="128" spans="2:51" s="11" customFormat="1" ht="22.5" customHeight="1">
      <c r="B128" s="179"/>
      <c r="D128" s="177" t="s">
        <v>137</v>
      </c>
      <c r="E128" s="188" t="s">
        <v>22</v>
      </c>
      <c r="F128" s="189" t="s">
        <v>760</v>
      </c>
      <c r="H128" s="190">
        <v>53.38</v>
      </c>
      <c r="I128" s="184"/>
      <c r="L128" s="179"/>
      <c r="M128" s="185"/>
      <c r="N128" s="186"/>
      <c r="O128" s="186"/>
      <c r="P128" s="186"/>
      <c r="Q128" s="186"/>
      <c r="R128" s="186"/>
      <c r="S128" s="186"/>
      <c r="T128" s="187"/>
      <c r="AT128" s="188" t="s">
        <v>137</v>
      </c>
      <c r="AU128" s="188" t="s">
        <v>81</v>
      </c>
      <c r="AV128" s="11" t="s">
        <v>81</v>
      </c>
      <c r="AW128" s="11" t="s">
        <v>36</v>
      </c>
      <c r="AX128" s="11" t="s">
        <v>73</v>
      </c>
      <c r="AY128" s="188" t="s">
        <v>126</v>
      </c>
    </row>
    <row r="129" spans="2:51" s="11" customFormat="1" ht="22.5" customHeight="1">
      <c r="B129" s="179"/>
      <c r="D129" s="177" t="s">
        <v>137</v>
      </c>
      <c r="E129" s="188" t="s">
        <v>22</v>
      </c>
      <c r="F129" s="189" t="s">
        <v>761</v>
      </c>
      <c r="H129" s="190">
        <v>59.66</v>
      </c>
      <c r="I129" s="184"/>
      <c r="L129" s="179"/>
      <c r="M129" s="185"/>
      <c r="N129" s="186"/>
      <c r="O129" s="186"/>
      <c r="P129" s="186"/>
      <c r="Q129" s="186"/>
      <c r="R129" s="186"/>
      <c r="S129" s="186"/>
      <c r="T129" s="187"/>
      <c r="AT129" s="188" t="s">
        <v>137</v>
      </c>
      <c r="AU129" s="188" t="s">
        <v>81</v>
      </c>
      <c r="AV129" s="11" t="s">
        <v>81</v>
      </c>
      <c r="AW129" s="11" t="s">
        <v>36</v>
      </c>
      <c r="AX129" s="11" t="s">
        <v>73</v>
      </c>
      <c r="AY129" s="188" t="s">
        <v>126</v>
      </c>
    </row>
    <row r="130" spans="2:51" s="12" customFormat="1" ht="22.5" customHeight="1">
      <c r="B130" s="191"/>
      <c r="D130" s="180" t="s">
        <v>137</v>
      </c>
      <c r="E130" s="192" t="s">
        <v>22</v>
      </c>
      <c r="F130" s="193" t="s">
        <v>146</v>
      </c>
      <c r="H130" s="194">
        <v>113.04</v>
      </c>
      <c r="I130" s="195"/>
      <c r="L130" s="191"/>
      <c r="M130" s="196"/>
      <c r="N130" s="197"/>
      <c r="O130" s="197"/>
      <c r="P130" s="197"/>
      <c r="Q130" s="197"/>
      <c r="R130" s="197"/>
      <c r="S130" s="197"/>
      <c r="T130" s="198"/>
      <c r="AT130" s="199" t="s">
        <v>137</v>
      </c>
      <c r="AU130" s="199" t="s">
        <v>81</v>
      </c>
      <c r="AV130" s="12" t="s">
        <v>133</v>
      </c>
      <c r="AW130" s="12" t="s">
        <v>36</v>
      </c>
      <c r="AX130" s="12" t="s">
        <v>23</v>
      </c>
      <c r="AY130" s="199" t="s">
        <v>126</v>
      </c>
    </row>
    <row r="131" spans="2:65" s="1" customFormat="1" ht="22.5" customHeight="1">
      <c r="B131" s="164"/>
      <c r="C131" s="165" t="s">
        <v>205</v>
      </c>
      <c r="D131" s="165" t="s">
        <v>128</v>
      </c>
      <c r="E131" s="166" t="s">
        <v>762</v>
      </c>
      <c r="F131" s="167" t="s">
        <v>763</v>
      </c>
      <c r="G131" s="168" t="s">
        <v>141</v>
      </c>
      <c r="H131" s="169">
        <v>20</v>
      </c>
      <c r="I131" s="170"/>
      <c r="J131" s="171">
        <f>ROUND(I131*H131,2)</f>
        <v>0</v>
      </c>
      <c r="K131" s="167" t="s">
        <v>201</v>
      </c>
      <c r="L131" s="34"/>
      <c r="M131" s="172" t="s">
        <v>22</v>
      </c>
      <c r="N131" s="173" t="s">
        <v>44</v>
      </c>
      <c r="O131" s="35"/>
      <c r="P131" s="174">
        <f>O131*H131</f>
        <v>0</v>
      </c>
      <c r="Q131" s="174">
        <v>8E-05</v>
      </c>
      <c r="R131" s="174">
        <f>Q131*H131</f>
        <v>0.0016</v>
      </c>
      <c r="S131" s="174">
        <v>0</v>
      </c>
      <c r="T131" s="175">
        <f>S131*H131</f>
        <v>0</v>
      </c>
      <c r="AR131" s="17" t="s">
        <v>133</v>
      </c>
      <c r="AT131" s="17" t="s">
        <v>128</v>
      </c>
      <c r="AU131" s="17" t="s">
        <v>81</v>
      </c>
      <c r="AY131" s="17" t="s">
        <v>126</v>
      </c>
      <c r="BE131" s="176">
        <f>IF(N131="základní",J131,0)</f>
        <v>0</v>
      </c>
      <c r="BF131" s="176">
        <f>IF(N131="snížená",J131,0)</f>
        <v>0</v>
      </c>
      <c r="BG131" s="176">
        <f>IF(N131="zákl. přenesená",J131,0)</f>
        <v>0</v>
      </c>
      <c r="BH131" s="176">
        <f>IF(N131="sníž. přenesená",J131,0)</f>
        <v>0</v>
      </c>
      <c r="BI131" s="176">
        <f>IF(N131="nulová",J131,0)</f>
        <v>0</v>
      </c>
      <c r="BJ131" s="17" t="s">
        <v>23</v>
      </c>
      <c r="BK131" s="176">
        <f>ROUND(I131*H131,2)</f>
        <v>0</v>
      </c>
      <c r="BL131" s="17" t="s">
        <v>133</v>
      </c>
      <c r="BM131" s="17" t="s">
        <v>764</v>
      </c>
    </row>
    <row r="132" spans="2:47" s="1" customFormat="1" ht="30" customHeight="1">
      <c r="B132" s="34"/>
      <c r="D132" s="177" t="s">
        <v>135</v>
      </c>
      <c r="F132" s="178" t="s">
        <v>765</v>
      </c>
      <c r="I132" s="138"/>
      <c r="L132" s="34"/>
      <c r="M132" s="63"/>
      <c r="N132" s="35"/>
      <c r="O132" s="35"/>
      <c r="P132" s="35"/>
      <c r="Q132" s="35"/>
      <c r="R132" s="35"/>
      <c r="S132" s="35"/>
      <c r="T132" s="64"/>
      <c r="AT132" s="17" t="s">
        <v>135</v>
      </c>
      <c r="AU132" s="17" t="s">
        <v>81</v>
      </c>
    </row>
    <row r="133" spans="2:47" s="1" customFormat="1" ht="90" customHeight="1">
      <c r="B133" s="34"/>
      <c r="D133" s="177" t="s">
        <v>394</v>
      </c>
      <c r="F133" s="210" t="s">
        <v>766</v>
      </c>
      <c r="I133" s="138"/>
      <c r="L133" s="34"/>
      <c r="M133" s="63"/>
      <c r="N133" s="35"/>
      <c r="O133" s="35"/>
      <c r="P133" s="35"/>
      <c r="Q133" s="35"/>
      <c r="R133" s="35"/>
      <c r="S133" s="35"/>
      <c r="T133" s="64"/>
      <c r="AT133" s="17" t="s">
        <v>394</v>
      </c>
      <c r="AU133" s="17" t="s">
        <v>81</v>
      </c>
    </row>
    <row r="134" spans="2:51" s="11" customFormat="1" ht="22.5" customHeight="1">
      <c r="B134" s="179"/>
      <c r="D134" s="177" t="s">
        <v>137</v>
      </c>
      <c r="E134" s="188" t="s">
        <v>22</v>
      </c>
      <c r="F134" s="189" t="s">
        <v>767</v>
      </c>
      <c r="H134" s="190">
        <v>16</v>
      </c>
      <c r="I134" s="184"/>
      <c r="L134" s="179"/>
      <c r="M134" s="185"/>
      <c r="N134" s="186"/>
      <c r="O134" s="186"/>
      <c r="P134" s="186"/>
      <c r="Q134" s="186"/>
      <c r="R134" s="186"/>
      <c r="S134" s="186"/>
      <c r="T134" s="187"/>
      <c r="AT134" s="188" t="s">
        <v>137</v>
      </c>
      <c r="AU134" s="188" t="s">
        <v>81</v>
      </c>
      <c r="AV134" s="11" t="s">
        <v>81</v>
      </c>
      <c r="AW134" s="11" t="s">
        <v>36</v>
      </c>
      <c r="AX134" s="11" t="s">
        <v>73</v>
      </c>
      <c r="AY134" s="188" t="s">
        <v>126</v>
      </c>
    </row>
    <row r="135" spans="2:51" s="11" customFormat="1" ht="22.5" customHeight="1">
      <c r="B135" s="179"/>
      <c r="D135" s="177" t="s">
        <v>137</v>
      </c>
      <c r="E135" s="188" t="s">
        <v>22</v>
      </c>
      <c r="F135" s="189" t="s">
        <v>768</v>
      </c>
      <c r="H135" s="190">
        <v>4</v>
      </c>
      <c r="I135" s="184"/>
      <c r="L135" s="179"/>
      <c r="M135" s="185"/>
      <c r="N135" s="186"/>
      <c r="O135" s="186"/>
      <c r="P135" s="186"/>
      <c r="Q135" s="186"/>
      <c r="R135" s="186"/>
      <c r="S135" s="186"/>
      <c r="T135" s="187"/>
      <c r="AT135" s="188" t="s">
        <v>137</v>
      </c>
      <c r="AU135" s="188" t="s">
        <v>81</v>
      </c>
      <c r="AV135" s="11" t="s">
        <v>81</v>
      </c>
      <c r="AW135" s="11" t="s">
        <v>36</v>
      </c>
      <c r="AX135" s="11" t="s">
        <v>73</v>
      </c>
      <c r="AY135" s="188" t="s">
        <v>126</v>
      </c>
    </row>
    <row r="136" spans="2:51" s="12" customFormat="1" ht="22.5" customHeight="1">
      <c r="B136" s="191"/>
      <c r="D136" s="177" t="s">
        <v>137</v>
      </c>
      <c r="E136" s="224" t="s">
        <v>22</v>
      </c>
      <c r="F136" s="225" t="s">
        <v>146</v>
      </c>
      <c r="H136" s="226">
        <v>20</v>
      </c>
      <c r="I136" s="195"/>
      <c r="L136" s="191"/>
      <c r="M136" s="196"/>
      <c r="N136" s="197"/>
      <c r="O136" s="197"/>
      <c r="P136" s="197"/>
      <c r="Q136" s="197"/>
      <c r="R136" s="197"/>
      <c r="S136" s="197"/>
      <c r="T136" s="198"/>
      <c r="AT136" s="199" t="s">
        <v>137</v>
      </c>
      <c r="AU136" s="199" t="s">
        <v>81</v>
      </c>
      <c r="AV136" s="12" t="s">
        <v>133</v>
      </c>
      <c r="AW136" s="12" t="s">
        <v>36</v>
      </c>
      <c r="AX136" s="12" t="s">
        <v>23</v>
      </c>
      <c r="AY136" s="199" t="s">
        <v>126</v>
      </c>
    </row>
    <row r="137" spans="2:63" s="10" customFormat="1" ht="29.25" customHeight="1">
      <c r="B137" s="150"/>
      <c r="D137" s="161" t="s">
        <v>72</v>
      </c>
      <c r="E137" s="162" t="s">
        <v>325</v>
      </c>
      <c r="F137" s="162" t="s">
        <v>326</v>
      </c>
      <c r="I137" s="153"/>
      <c r="J137" s="163">
        <f>BK137</f>
        <v>0</v>
      </c>
      <c r="L137" s="150"/>
      <c r="M137" s="155"/>
      <c r="N137" s="156"/>
      <c r="O137" s="156"/>
      <c r="P137" s="157">
        <f>SUM(P138:P147)</f>
        <v>0</v>
      </c>
      <c r="Q137" s="156"/>
      <c r="R137" s="157">
        <f>SUM(R138:R147)</f>
        <v>0</v>
      </c>
      <c r="S137" s="156"/>
      <c r="T137" s="158">
        <f>SUM(T138:T147)</f>
        <v>0</v>
      </c>
      <c r="AR137" s="151" t="s">
        <v>23</v>
      </c>
      <c r="AT137" s="159" t="s">
        <v>72</v>
      </c>
      <c r="AU137" s="159" t="s">
        <v>23</v>
      </c>
      <c r="AY137" s="151" t="s">
        <v>126</v>
      </c>
      <c r="BK137" s="160">
        <f>SUM(BK138:BK147)</f>
        <v>0</v>
      </c>
    </row>
    <row r="138" spans="2:65" s="1" customFormat="1" ht="22.5" customHeight="1">
      <c r="B138" s="164"/>
      <c r="C138" s="165" t="s">
        <v>214</v>
      </c>
      <c r="D138" s="165" t="s">
        <v>128</v>
      </c>
      <c r="E138" s="166" t="s">
        <v>343</v>
      </c>
      <c r="F138" s="167" t="s">
        <v>344</v>
      </c>
      <c r="G138" s="168" t="s">
        <v>229</v>
      </c>
      <c r="H138" s="169">
        <v>9.019</v>
      </c>
      <c r="I138" s="170"/>
      <c r="J138" s="171">
        <f>ROUND(I138*H138,2)</f>
        <v>0</v>
      </c>
      <c r="K138" s="167" t="s">
        <v>22</v>
      </c>
      <c r="L138" s="34"/>
      <c r="M138" s="172" t="s">
        <v>22</v>
      </c>
      <c r="N138" s="173" t="s">
        <v>44</v>
      </c>
      <c r="O138" s="35"/>
      <c r="P138" s="174">
        <f>O138*H138</f>
        <v>0</v>
      </c>
      <c r="Q138" s="174">
        <v>0</v>
      </c>
      <c r="R138" s="174">
        <f>Q138*H138</f>
        <v>0</v>
      </c>
      <c r="S138" s="174">
        <v>0</v>
      </c>
      <c r="T138" s="175">
        <f>S138*H138</f>
        <v>0</v>
      </c>
      <c r="AR138" s="17" t="s">
        <v>133</v>
      </c>
      <c r="AT138" s="17" t="s">
        <v>128</v>
      </c>
      <c r="AU138" s="17" t="s">
        <v>81</v>
      </c>
      <c r="AY138" s="17" t="s">
        <v>126</v>
      </c>
      <c r="BE138" s="176">
        <f>IF(N138="základní",J138,0)</f>
        <v>0</v>
      </c>
      <c r="BF138" s="176">
        <f>IF(N138="snížená",J138,0)</f>
        <v>0</v>
      </c>
      <c r="BG138" s="176">
        <f>IF(N138="zákl. přenesená",J138,0)</f>
        <v>0</v>
      </c>
      <c r="BH138" s="176">
        <f>IF(N138="sníž. přenesená",J138,0)</f>
        <v>0</v>
      </c>
      <c r="BI138" s="176">
        <f>IF(N138="nulová",J138,0)</f>
        <v>0</v>
      </c>
      <c r="BJ138" s="17" t="s">
        <v>23</v>
      </c>
      <c r="BK138" s="176">
        <f>ROUND(I138*H138,2)</f>
        <v>0</v>
      </c>
      <c r="BL138" s="17" t="s">
        <v>133</v>
      </c>
      <c r="BM138" s="17" t="s">
        <v>769</v>
      </c>
    </row>
    <row r="139" spans="2:47" s="1" customFormat="1" ht="30" customHeight="1">
      <c r="B139" s="34"/>
      <c r="D139" s="177" t="s">
        <v>135</v>
      </c>
      <c r="F139" s="178" t="s">
        <v>649</v>
      </c>
      <c r="I139" s="138"/>
      <c r="L139" s="34"/>
      <c r="M139" s="63"/>
      <c r="N139" s="35"/>
      <c r="O139" s="35"/>
      <c r="P139" s="35"/>
      <c r="Q139" s="35"/>
      <c r="R139" s="35"/>
      <c r="S139" s="35"/>
      <c r="T139" s="64"/>
      <c r="AT139" s="17" t="s">
        <v>135</v>
      </c>
      <c r="AU139" s="17" t="s">
        <v>81</v>
      </c>
    </row>
    <row r="140" spans="2:51" s="11" customFormat="1" ht="22.5" customHeight="1">
      <c r="B140" s="179"/>
      <c r="D140" s="177" t="s">
        <v>137</v>
      </c>
      <c r="E140" s="188" t="s">
        <v>22</v>
      </c>
      <c r="F140" s="189" t="s">
        <v>742</v>
      </c>
      <c r="H140" s="190">
        <v>1.021</v>
      </c>
      <c r="I140" s="184"/>
      <c r="L140" s="179"/>
      <c r="M140" s="185"/>
      <c r="N140" s="186"/>
      <c r="O140" s="186"/>
      <c r="P140" s="186"/>
      <c r="Q140" s="186"/>
      <c r="R140" s="186"/>
      <c r="S140" s="186"/>
      <c r="T140" s="187"/>
      <c r="AT140" s="188" t="s">
        <v>137</v>
      </c>
      <c r="AU140" s="188" t="s">
        <v>81</v>
      </c>
      <c r="AV140" s="11" t="s">
        <v>81</v>
      </c>
      <c r="AW140" s="11" t="s">
        <v>36</v>
      </c>
      <c r="AX140" s="11" t="s">
        <v>73</v>
      </c>
      <c r="AY140" s="188" t="s">
        <v>126</v>
      </c>
    </row>
    <row r="141" spans="2:51" s="11" customFormat="1" ht="22.5" customHeight="1">
      <c r="B141" s="179"/>
      <c r="D141" s="177" t="s">
        <v>137</v>
      </c>
      <c r="E141" s="188" t="s">
        <v>22</v>
      </c>
      <c r="F141" s="189" t="s">
        <v>770</v>
      </c>
      <c r="H141" s="190">
        <v>1.592</v>
      </c>
      <c r="I141" s="184"/>
      <c r="L141" s="179"/>
      <c r="M141" s="185"/>
      <c r="N141" s="186"/>
      <c r="O141" s="186"/>
      <c r="P141" s="186"/>
      <c r="Q141" s="186"/>
      <c r="R141" s="186"/>
      <c r="S141" s="186"/>
      <c r="T141" s="187"/>
      <c r="AT141" s="188" t="s">
        <v>137</v>
      </c>
      <c r="AU141" s="188" t="s">
        <v>81</v>
      </c>
      <c r="AV141" s="11" t="s">
        <v>81</v>
      </c>
      <c r="AW141" s="11" t="s">
        <v>36</v>
      </c>
      <c r="AX141" s="11" t="s">
        <v>73</v>
      </c>
      <c r="AY141" s="188" t="s">
        <v>126</v>
      </c>
    </row>
    <row r="142" spans="2:51" s="11" customFormat="1" ht="22.5" customHeight="1">
      <c r="B142" s="179"/>
      <c r="D142" s="177" t="s">
        <v>137</v>
      </c>
      <c r="E142" s="188" t="s">
        <v>22</v>
      </c>
      <c r="F142" s="189" t="s">
        <v>771</v>
      </c>
      <c r="H142" s="190">
        <v>0.612</v>
      </c>
      <c r="I142" s="184"/>
      <c r="L142" s="179"/>
      <c r="M142" s="185"/>
      <c r="N142" s="186"/>
      <c r="O142" s="186"/>
      <c r="P142" s="186"/>
      <c r="Q142" s="186"/>
      <c r="R142" s="186"/>
      <c r="S142" s="186"/>
      <c r="T142" s="187"/>
      <c r="AT142" s="188" t="s">
        <v>137</v>
      </c>
      <c r="AU142" s="188" t="s">
        <v>81</v>
      </c>
      <c r="AV142" s="11" t="s">
        <v>81</v>
      </c>
      <c r="AW142" s="11" t="s">
        <v>36</v>
      </c>
      <c r="AX142" s="11" t="s">
        <v>73</v>
      </c>
      <c r="AY142" s="188" t="s">
        <v>126</v>
      </c>
    </row>
    <row r="143" spans="2:51" s="11" customFormat="1" ht="22.5" customHeight="1">
      <c r="B143" s="179"/>
      <c r="D143" s="177" t="s">
        <v>137</v>
      </c>
      <c r="E143" s="188" t="s">
        <v>22</v>
      </c>
      <c r="F143" s="189" t="s">
        <v>772</v>
      </c>
      <c r="H143" s="190">
        <v>0.382</v>
      </c>
      <c r="I143" s="184"/>
      <c r="L143" s="179"/>
      <c r="M143" s="185"/>
      <c r="N143" s="186"/>
      <c r="O143" s="186"/>
      <c r="P143" s="186"/>
      <c r="Q143" s="186"/>
      <c r="R143" s="186"/>
      <c r="S143" s="186"/>
      <c r="T143" s="187"/>
      <c r="AT143" s="188" t="s">
        <v>137</v>
      </c>
      <c r="AU143" s="188" t="s">
        <v>81</v>
      </c>
      <c r="AV143" s="11" t="s">
        <v>81</v>
      </c>
      <c r="AW143" s="11" t="s">
        <v>36</v>
      </c>
      <c r="AX143" s="11" t="s">
        <v>73</v>
      </c>
      <c r="AY143" s="188" t="s">
        <v>126</v>
      </c>
    </row>
    <row r="144" spans="2:51" s="11" customFormat="1" ht="22.5" customHeight="1">
      <c r="B144" s="179"/>
      <c r="D144" s="177" t="s">
        <v>137</v>
      </c>
      <c r="E144" s="188" t="s">
        <v>22</v>
      </c>
      <c r="F144" s="189" t="s">
        <v>773</v>
      </c>
      <c r="H144" s="190">
        <v>0.21</v>
      </c>
      <c r="I144" s="184"/>
      <c r="L144" s="179"/>
      <c r="M144" s="185"/>
      <c r="N144" s="186"/>
      <c r="O144" s="186"/>
      <c r="P144" s="186"/>
      <c r="Q144" s="186"/>
      <c r="R144" s="186"/>
      <c r="S144" s="186"/>
      <c r="T144" s="187"/>
      <c r="AT144" s="188" t="s">
        <v>137</v>
      </c>
      <c r="AU144" s="188" t="s">
        <v>81</v>
      </c>
      <c r="AV144" s="11" t="s">
        <v>81</v>
      </c>
      <c r="AW144" s="11" t="s">
        <v>36</v>
      </c>
      <c r="AX144" s="11" t="s">
        <v>73</v>
      </c>
      <c r="AY144" s="188" t="s">
        <v>126</v>
      </c>
    </row>
    <row r="145" spans="2:51" s="11" customFormat="1" ht="22.5" customHeight="1">
      <c r="B145" s="179"/>
      <c r="D145" s="177" t="s">
        <v>137</v>
      </c>
      <c r="E145" s="188" t="s">
        <v>22</v>
      </c>
      <c r="F145" s="189" t="s">
        <v>774</v>
      </c>
      <c r="H145" s="190">
        <v>0.902</v>
      </c>
      <c r="I145" s="184"/>
      <c r="L145" s="179"/>
      <c r="M145" s="185"/>
      <c r="N145" s="186"/>
      <c r="O145" s="186"/>
      <c r="P145" s="186"/>
      <c r="Q145" s="186"/>
      <c r="R145" s="186"/>
      <c r="S145" s="186"/>
      <c r="T145" s="187"/>
      <c r="AT145" s="188" t="s">
        <v>137</v>
      </c>
      <c r="AU145" s="188" t="s">
        <v>81</v>
      </c>
      <c r="AV145" s="11" t="s">
        <v>81</v>
      </c>
      <c r="AW145" s="11" t="s">
        <v>36</v>
      </c>
      <c r="AX145" s="11" t="s">
        <v>73</v>
      </c>
      <c r="AY145" s="188" t="s">
        <v>126</v>
      </c>
    </row>
    <row r="146" spans="2:51" s="11" customFormat="1" ht="22.5" customHeight="1">
      <c r="B146" s="179"/>
      <c r="D146" s="177" t="s">
        <v>137</v>
      </c>
      <c r="E146" s="188" t="s">
        <v>22</v>
      </c>
      <c r="F146" s="189" t="s">
        <v>775</v>
      </c>
      <c r="H146" s="190">
        <v>4.3</v>
      </c>
      <c r="I146" s="184"/>
      <c r="L146" s="179"/>
      <c r="M146" s="185"/>
      <c r="N146" s="186"/>
      <c r="O146" s="186"/>
      <c r="P146" s="186"/>
      <c r="Q146" s="186"/>
      <c r="R146" s="186"/>
      <c r="S146" s="186"/>
      <c r="T146" s="187"/>
      <c r="AT146" s="188" t="s">
        <v>137</v>
      </c>
      <c r="AU146" s="188" t="s">
        <v>81</v>
      </c>
      <c r="AV146" s="11" t="s">
        <v>81</v>
      </c>
      <c r="AW146" s="11" t="s">
        <v>36</v>
      </c>
      <c r="AX146" s="11" t="s">
        <v>73</v>
      </c>
      <c r="AY146" s="188" t="s">
        <v>126</v>
      </c>
    </row>
    <row r="147" spans="2:51" s="12" customFormat="1" ht="22.5" customHeight="1">
      <c r="B147" s="191"/>
      <c r="D147" s="177" t="s">
        <v>137</v>
      </c>
      <c r="E147" s="224" t="s">
        <v>22</v>
      </c>
      <c r="F147" s="225" t="s">
        <v>146</v>
      </c>
      <c r="H147" s="226">
        <v>9.019</v>
      </c>
      <c r="I147" s="195"/>
      <c r="L147" s="191"/>
      <c r="M147" s="196"/>
      <c r="N147" s="197"/>
      <c r="O147" s="197"/>
      <c r="P147" s="197"/>
      <c r="Q147" s="197"/>
      <c r="R147" s="197"/>
      <c r="S147" s="197"/>
      <c r="T147" s="198"/>
      <c r="AT147" s="199" t="s">
        <v>137</v>
      </c>
      <c r="AU147" s="199" t="s">
        <v>81</v>
      </c>
      <c r="AV147" s="12" t="s">
        <v>133</v>
      </c>
      <c r="AW147" s="12" t="s">
        <v>36</v>
      </c>
      <c r="AX147" s="12" t="s">
        <v>23</v>
      </c>
      <c r="AY147" s="199" t="s">
        <v>126</v>
      </c>
    </row>
    <row r="148" spans="2:63" s="10" customFormat="1" ht="29.25" customHeight="1">
      <c r="B148" s="150"/>
      <c r="D148" s="161" t="s">
        <v>72</v>
      </c>
      <c r="E148" s="162" t="s">
        <v>348</v>
      </c>
      <c r="F148" s="162" t="s">
        <v>349</v>
      </c>
      <c r="I148" s="153"/>
      <c r="J148" s="163">
        <f>BK148</f>
        <v>0</v>
      </c>
      <c r="L148" s="150"/>
      <c r="M148" s="155"/>
      <c r="N148" s="156"/>
      <c r="O148" s="156"/>
      <c r="P148" s="157">
        <f>SUM(P149:P151)</f>
        <v>0</v>
      </c>
      <c r="Q148" s="156"/>
      <c r="R148" s="157">
        <f>SUM(R149:R151)</f>
        <v>0</v>
      </c>
      <c r="S148" s="156"/>
      <c r="T148" s="158">
        <f>SUM(T149:T151)</f>
        <v>0</v>
      </c>
      <c r="AR148" s="151" t="s">
        <v>23</v>
      </c>
      <c r="AT148" s="159" t="s">
        <v>72</v>
      </c>
      <c r="AU148" s="159" t="s">
        <v>23</v>
      </c>
      <c r="AY148" s="151" t="s">
        <v>126</v>
      </c>
      <c r="BK148" s="160">
        <f>SUM(BK149:BK151)</f>
        <v>0</v>
      </c>
    </row>
    <row r="149" spans="2:65" s="1" customFormat="1" ht="22.5" customHeight="1">
      <c r="B149" s="164"/>
      <c r="C149" s="165" t="s">
        <v>220</v>
      </c>
      <c r="D149" s="165" t="s">
        <v>128</v>
      </c>
      <c r="E149" s="166" t="s">
        <v>351</v>
      </c>
      <c r="F149" s="167" t="s">
        <v>352</v>
      </c>
      <c r="G149" s="168" t="s">
        <v>229</v>
      </c>
      <c r="H149" s="169">
        <v>0.595</v>
      </c>
      <c r="I149" s="170"/>
      <c r="J149" s="171">
        <f>ROUND(I149*H149,2)</f>
        <v>0</v>
      </c>
      <c r="K149" s="167" t="s">
        <v>201</v>
      </c>
      <c r="L149" s="34"/>
      <c r="M149" s="172" t="s">
        <v>22</v>
      </c>
      <c r="N149" s="173" t="s">
        <v>44</v>
      </c>
      <c r="O149" s="35"/>
      <c r="P149" s="174">
        <f>O149*H149</f>
        <v>0</v>
      </c>
      <c r="Q149" s="174">
        <v>0</v>
      </c>
      <c r="R149" s="174">
        <f>Q149*H149</f>
        <v>0</v>
      </c>
      <c r="S149" s="174">
        <v>0</v>
      </c>
      <c r="T149" s="175">
        <f>S149*H149</f>
        <v>0</v>
      </c>
      <c r="AR149" s="17" t="s">
        <v>133</v>
      </c>
      <c r="AT149" s="17" t="s">
        <v>128</v>
      </c>
      <c r="AU149" s="17" t="s">
        <v>81</v>
      </c>
      <c r="AY149" s="17" t="s">
        <v>126</v>
      </c>
      <c r="BE149" s="176">
        <f>IF(N149="základní",J149,0)</f>
        <v>0</v>
      </c>
      <c r="BF149" s="176">
        <f>IF(N149="snížená",J149,0)</f>
        <v>0</v>
      </c>
      <c r="BG149" s="176">
        <f>IF(N149="zákl. přenesená",J149,0)</f>
        <v>0</v>
      </c>
      <c r="BH149" s="176">
        <f>IF(N149="sníž. přenesená",J149,0)</f>
        <v>0</v>
      </c>
      <c r="BI149" s="176">
        <f>IF(N149="nulová",J149,0)</f>
        <v>0</v>
      </c>
      <c r="BJ149" s="17" t="s">
        <v>23</v>
      </c>
      <c r="BK149" s="176">
        <f>ROUND(I149*H149,2)</f>
        <v>0</v>
      </c>
      <c r="BL149" s="17" t="s">
        <v>133</v>
      </c>
      <c r="BM149" s="17" t="s">
        <v>776</v>
      </c>
    </row>
    <row r="150" spans="2:47" s="1" customFormat="1" ht="22.5" customHeight="1">
      <c r="B150" s="34"/>
      <c r="D150" s="177" t="s">
        <v>135</v>
      </c>
      <c r="F150" s="178" t="s">
        <v>354</v>
      </c>
      <c r="I150" s="138"/>
      <c r="L150" s="34"/>
      <c r="M150" s="63"/>
      <c r="N150" s="35"/>
      <c r="O150" s="35"/>
      <c r="P150" s="35"/>
      <c r="Q150" s="35"/>
      <c r="R150" s="35"/>
      <c r="S150" s="35"/>
      <c r="T150" s="64"/>
      <c r="AT150" s="17" t="s">
        <v>135</v>
      </c>
      <c r="AU150" s="17" t="s">
        <v>81</v>
      </c>
    </row>
    <row r="151" spans="2:47" s="1" customFormat="1" ht="30" customHeight="1">
      <c r="B151" s="34"/>
      <c r="D151" s="177" t="s">
        <v>394</v>
      </c>
      <c r="F151" s="210" t="s">
        <v>657</v>
      </c>
      <c r="I151" s="138"/>
      <c r="L151" s="34"/>
      <c r="M151" s="63"/>
      <c r="N151" s="35"/>
      <c r="O151" s="35"/>
      <c r="P151" s="35"/>
      <c r="Q151" s="35"/>
      <c r="R151" s="35"/>
      <c r="S151" s="35"/>
      <c r="T151" s="64"/>
      <c r="AT151" s="17" t="s">
        <v>394</v>
      </c>
      <c r="AU151" s="17" t="s">
        <v>81</v>
      </c>
    </row>
    <row r="152" spans="2:63" s="10" customFormat="1" ht="36.75" customHeight="1">
      <c r="B152" s="150"/>
      <c r="D152" s="151" t="s">
        <v>72</v>
      </c>
      <c r="E152" s="152" t="s">
        <v>658</v>
      </c>
      <c r="F152" s="152" t="s">
        <v>659</v>
      </c>
      <c r="I152" s="153"/>
      <c r="J152" s="154">
        <f>BK152</f>
        <v>0</v>
      </c>
      <c r="L152" s="150"/>
      <c r="M152" s="155"/>
      <c r="N152" s="156"/>
      <c r="O152" s="156"/>
      <c r="P152" s="157">
        <f>P153</f>
        <v>0</v>
      </c>
      <c r="Q152" s="156"/>
      <c r="R152" s="157">
        <f>R153</f>
        <v>0.77394305</v>
      </c>
      <c r="S152" s="156"/>
      <c r="T152" s="158">
        <f>T153</f>
        <v>0.12</v>
      </c>
      <c r="AR152" s="151" t="s">
        <v>81</v>
      </c>
      <c r="AT152" s="159" t="s">
        <v>72</v>
      </c>
      <c r="AU152" s="159" t="s">
        <v>73</v>
      </c>
      <c r="AY152" s="151" t="s">
        <v>126</v>
      </c>
      <c r="BK152" s="160">
        <f>BK153</f>
        <v>0</v>
      </c>
    </row>
    <row r="153" spans="2:63" s="10" customFormat="1" ht="19.5" customHeight="1">
      <c r="B153" s="150"/>
      <c r="D153" s="161" t="s">
        <v>72</v>
      </c>
      <c r="E153" s="162" t="s">
        <v>677</v>
      </c>
      <c r="F153" s="162" t="s">
        <v>678</v>
      </c>
      <c r="I153" s="153"/>
      <c r="J153" s="163">
        <f>BK153</f>
        <v>0</v>
      </c>
      <c r="L153" s="150"/>
      <c r="M153" s="155"/>
      <c r="N153" s="156"/>
      <c r="O153" s="156"/>
      <c r="P153" s="157">
        <f>SUM(P154:P186)</f>
        <v>0</v>
      </c>
      <c r="Q153" s="156"/>
      <c r="R153" s="157">
        <f>SUM(R154:R186)</f>
        <v>0.77394305</v>
      </c>
      <c r="S153" s="156"/>
      <c r="T153" s="158">
        <f>SUM(T154:T186)</f>
        <v>0.12</v>
      </c>
      <c r="AR153" s="151" t="s">
        <v>81</v>
      </c>
      <c r="AT153" s="159" t="s">
        <v>72</v>
      </c>
      <c r="AU153" s="159" t="s">
        <v>23</v>
      </c>
      <c r="AY153" s="151" t="s">
        <v>126</v>
      </c>
      <c r="BK153" s="160">
        <f>SUM(BK154:BK186)</f>
        <v>0</v>
      </c>
    </row>
    <row r="154" spans="2:65" s="1" customFormat="1" ht="22.5" customHeight="1">
      <c r="B154" s="164"/>
      <c r="C154" s="165" t="s">
        <v>226</v>
      </c>
      <c r="D154" s="165" t="s">
        <v>128</v>
      </c>
      <c r="E154" s="166" t="s">
        <v>680</v>
      </c>
      <c r="F154" s="167" t="s">
        <v>681</v>
      </c>
      <c r="G154" s="168" t="s">
        <v>274</v>
      </c>
      <c r="H154" s="169">
        <v>4.8</v>
      </c>
      <c r="I154" s="170"/>
      <c r="J154" s="171">
        <f>ROUND(I154*H154,2)</f>
        <v>0</v>
      </c>
      <c r="K154" s="167" t="s">
        <v>201</v>
      </c>
      <c r="L154" s="34"/>
      <c r="M154" s="172" t="s">
        <v>22</v>
      </c>
      <c r="N154" s="173" t="s">
        <v>44</v>
      </c>
      <c r="O154" s="35"/>
      <c r="P154" s="174">
        <f>O154*H154</f>
        <v>0</v>
      </c>
      <c r="Q154" s="174">
        <v>0</v>
      </c>
      <c r="R154" s="174">
        <f>Q154*H154</f>
        <v>0</v>
      </c>
      <c r="S154" s="174">
        <v>0.025</v>
      </c>
      <c r="T154" s="175">
        <f>S154*H154</f>
        <v>0.12</v>
      </c>
      <c r="AR154" s="17" t="s">
        <v>239</v>
      </c>
      <c r="AT154" s="17" t="s">
        <v>128</v>
      </c>
      <c r="AU154" s="17" t="s">
        <v>81</v>
      </c>
      <c r="AY154" s="17" t="s">
        <v>126</v>
      </c>
      <c r="BE154" s="176">
        <f>IF(N154="základní",J154,0)</f>
        <v>0</v>
      </c>
      <c r="BF154" s="176">
        <f>IF(N154="snížená",J154,0)</f>
        <v>0</v>
      </c>
      <c r="BG154" s="176">
        <f>IF(N154="zákl. přenesená",J154,0)</f>
        <v>0</v>
      </c>
      <c r="BH154" s="176">
        <f>IF(N154="sníž. přenesená",J154,0)</f>
        <v>0</v>
      </c>
      <c r="BI154" s="176">
        <f>IF(N154="nulová",J154,0)</f>
        <v>0</v>
      </c>
      <c r="BJ154" s="17" t="s">
        <v>23</v>
      </c>
      <c r="BK154" s="176">
        <f>ROUND(I154*H154,2)</f>
        <v>0</v>
      </c>
      <c r="BL154" s="17" t="s">
        <v>239</v>
      </c>
      <c r="BM154" s="17" t="s">
        <v>777</v>
      </c>
    </row>
    <row r="155" spans="2:47" s="1" customFormat="1" ht="22.5" customHeight="1">
      <c r="B155" s="34"/>
      <c r="D155" s="177" t="s">
        <v>135</v>
      </c>
      <c r="F155" s="178" t="s">
        <v>683</v>
      </c>
      <c r="I155" s="138"/>
      <c r="L155" s="34"/>
      <c r="M155" s="63"/>
      <c r="N155" s="35"/>
      <c r="O155" s="35"/>
      <c r="P155" s="35"/>
      <c r="Q155" s="35"/>
      <c r="R155" s="35"/>
      <c r="S155" s="35"/>
      <c r="T155" s="64"/>
      <c r="AT155" s="17" t="s">
        <v>135</v>
      </c>
      <c r="AU155" s="17" t="s">
        <v>81</v>
      </c>
    </row>
    <row r="156" spans="2:51" s="11" customFormat="1" ht="22.5" customHeight="1">
      <c r="B156" s="179"/>
      <c r="D156" s="180" t="s">
        <v>137</v>
      </c>
      <c r="E156" s="181" t="s">
        <v>22</v>
      </c>
      <c r="F156" s="182" t="s">
        <v>778</v>
      </c>
      <c r="H156" s="183">
        <v>4.8</v>
      </c>
      <c r="I156" s="184"/>
      <c r="L156" s="179"/>
      <c r="M156" s="185"/>
      <c r="N156" s="186"/>
      <c r="O156" s="186"/>
      <c r="P156" s="186"/>
      <c r="Q156" s="186"/>
      <c r="R156" s="186"/>
      <c r="S156" s="186"/>
      <c r="T156" s="187"/>
      <c r="AT156" s="188" t="s">
        <v>137</v>
      </c>
      <c r="AU156" s="188" t="s">
        <v>81</v>
      </c>
      <c r="AV156" s="11" t="s">
        <v>81</v>
      </c>
      <c r="AW156" s="11" t="s">
        <v>36</v>
      </c>
      <c r="AX156" s="11" t="s">
        <v>23</v>
      </c>
      <c r="AY156" s="188" t="s">
        <v>126</v>
      </c>
    </row>
    <row r="157" spans="2:65" s="1" customFormat="1" ht="22.5" customHeight="1">
      <c r="B157" s="164"/>
      <c r="C157" s="165" t="s">
        <v>8</v>
      </c>
      <c r="D157" s="165" t="s">
        <v>128</v>
      </c>
      <c r="E157" s="166" t="s">
        <v>779</v>
      </c>
      <c r="F157" s="167" t="s">
        <v>780</v>
      </c>
      <c r="G157" s="168" t="s">
        <v>274</v>
      </c>
      <c r="H157" s="169">
        <v>9.65</v>
      </c>
      <c r="I157" s="170"/>
      <c r="J157" s="171">
        <f>ROUND(I157*H157,2)</f>
        <v>0</v>
      </c>
      <c r="K157" s="167" t="s">
        <v>201</v>
      </c>
      <c r="L157" s="34"/>
      <c r="M157" s="172" t="s">
        <v>22</v>
      </c>
      <c r="N157" s="173" t="s">
        <v>44</v>
      </c>
      <c r="O157" s="35"/>
      <c r="P157" s="174">
        <f>O157*H157</f>
        <v>0</v>
      </c>
      <c r="Q157" s="174">
        <v>0</v>
      </c>
      <c r="R157" s="174">
        <f>Q157*H157</f>
        <v>0</v>
      </c>
      <c r="S157" s="174">
        <v>0</v>
      </c>
      <c r="T157" s="175">
        <f>S157*H157</f>
        <v>0</v>
      </c>
      <c r="AR157" s="17" t="s">
        <v>239</v>
      </c>
      <c r="AT157" s="17" t="s">
        <v>128</v>
      </c>
      <c r="AU157" s="17" t="s">
        <v>81</v>
      </c>
      <c r="AY157" s="17" t="s">
        <v>126</v>
      </c>
      <c r="BE157" s="176">
        <f>IF(N157="základní",J157,0)</f>
        <v>0</v>
      </c>
      <c r="BF157" s="176">
        <f>IF(N157="snížená",J157,0)</f>
        <v>0</v>
      </c>
      <c r="BG157" s="176">
        <f>IF(N157="zákl. přenesená",J157,0)</f>
        <v>0</v>
      </c>
      <c r="BH157" s="176">
        <f>IF(N157="sníž. přenesená",J157,0)</f>
        <v>0</v>
      </c>
      <c r="BI157" s="176">
        <f>IF(N157="nulová",J157,0)</f>
        <v>0</v>
      </c>
      <c r="BJ157" s="17" t="s">
        <v>23</v>
      </c>
      <c r="BK157" s="176">
        <f>ROUND(I157*H157,2)</f>
        <v>0</v>
      </c>
      <c r="BL157" s="17" t="s">
        <v>239</v>
      </c>
      <c r="BM157" s="17" t="s">
        <v>781</v>
      </c>
    </row>
    <row r="158" spans="2:47" s="1" customFormat="1" ht="22.5" customHeight="1">
      <c r="B158" s="34"/>
      <c r="D158" s="177" t="s">
        <v>135</v>
      </c>
      <c r="F158" s="178" t="s">
        <v>782</v>
      </c>
      <c r="I158" s="138"/>
      <c r="L158" s="34"/>
      <c r="M158" s="63"/>
      <c r="N158" s="35"/>
      <c r="O158" s="35"/>
      <c r="P158" s="35"/>
      <c r="Q158" s="35"/>
      <c r="R158" s="35"/>
      <c r="S158" s="35"/>
      <c r="T158" s="64"/>
      <c r="AT158" s="17" t="s">
        <v>135</v>
      </c>
      <c r="AU158" s="17" t="s">
        <v>81</v>
      </c>
    </row>
    <row r="159" spans="2:47" s="1" customFormat="1" ht="42" customHeight="1">
      <c r="B159" s="34"/>
      <c r="D159" s="177" t="s">
        <v>394</v>
      </c>
      <c r="F159" s="210" t="s">
        <v>783</v>
      </c>
      <c r="I159" s="138"/>
      <c r="L159" s="34"/>
      <c r="M159" s="63"/>
      <c r="N159" s="35"/>
      <c r="O159" s="35"/>
      <c r="P159" s="35"/>
      <c r="Q159" s="35"/>
      <c r="R159" s="35"/>
      <c r="S159" s="35"/>
      <c r="T159" s="64"/>
      <c r="AT159" s="17" t="s">
        <v>394</v>
      </c>
      <c r="AU159" s="17" t="s">
        <v>81</v>
      </c>
    </row>
    <row r="160" spans="2:51" s="11" customFormat="1" ht="22.5" customHeight="1">
      <c r="B160" s="179"/>
      <c r="D160" s="180" t="s">
        <v>137</v>
      </c>
      <c r="E160" s="181" t="s">
        <v>22</v>
      </c>
      <c r="F160" s="182" t="s">
        <v>784</v>
      </c>
      <c r="H160" s="183">
        <v>9.65</v>
      </c>
      <c r="I160" s="184"/>
      <c r="L160" s="179"/>
      <c r="M160" s="185"/>
      <c r="N160" s="186"/>
      <c r="O160" s="186"/>
      <c r="P160" s="186"/>
      <c r="Q160" s="186"/>
      <c r="R160" s="186"/>
      <c r="S160" s="186"/>
      <c r="T160" s="187"/>
      <c r="AT160" s="188" t="s">
        <v>137</v>
      </c>
      <c r="AU160" s="188" t="s">
        <v>81</v>
      </c>
      <c r="AV160" s="11" t="s">
        <v>81</v>
      </c>
      <c r="AW160" s="11" t="s">
        <v>36</v>
      </c>
      <c r="AX160" s="11" t="s">
        <v>23</v>
      </c>
      <c r="AY160" s="188" t="s">
        <v>126</v>
      </c>
    </row>
    <row r="161" spans="2:65" s="1" customFormat="1" ht="22.5" customHeight="1">
      <c r="B161" s="164"/>
      <c r="C161" s="200" t="s">
        <v>239</v>
      </c>
      <c r="D161" s="200" t="s">
        <v>206</v>
      </c>
      <c r="E161" s="201" t="s">
        <v>785</v>
      </c>
      <c r="F161" s="202" t="s">
        <v>786</v>
      </c>
      <c r="G161" s="203" t="s">
        <v>229</v>
      </c>
      <c r="H161" s="204">
        <v>0.371</v>
      </c>
      <c r="I161" s="205"/>
      <c r="J161" s="206">
        <f>ROUND(I161*H161,2)</f>
        <v>0</v>
      </c>
      <c r="K161" s="202" t="s">
        <v>22</v>
      </c>
      <c r="L161" s="207"/>
      <c r="M161" s="208" t="s">
        <v>22</v>
      </c>
      <c r="N161" s="209" t="s">
        <v>44</v>
      </c>
      <c r="O161" s="35"/>
      <c r="P161" s="174">
        <f>O161*H161</f>
        <v>0</v>
      </c>
      <c r="Q161" s="174">
        <v>1</v>
      </c>
      <c r="R161" s="174">
        <f>Q161*H161</f>
        <v>0.371</v>
      </c>
      <c r="S161" s="174">
        <v>0</v>
      </c>
      <c r="T161" s="175">
        <f>S161*H161</f>
        <v>0</v>
      </c>
      <c r="AR161" s="17" t="s">
        <v>342</v>
      </c>
      <c r="AT161" s="17" t="s">
        <v>206</v>
      </c>
      <c r="AU161" s="17" t="s">
        <v>81</v>
      </c>
      <c r="AY161" s="17" t="s">
        <v>126</v>
      </c>
      <c r="BE161" s="176">
        <f>IF(N161="základní",J161,0)</f>
        <v>0</v>
      </c>
      <c r="BF161" s="176">
        <f>IF(N161="snížená",J161,0)</f>
        <v>0</v>
      </c>
      <c r="BG161" s="176">
        <f>IF(N161="zákl. přenesená",J161,0)</f>
        <v>0</v>
      </c>
      <c r="BH161" s="176">
        <f>IF(N161="sníž. přenesená",J161,0)</f>
        <v>0</v>
      </c>
      <c r="BI161" s="176">
        <f>IF(N161="nulová",J161,0)</f>
        <v>0</v>
      </c>
      <c r="BJ161" s="17" t="s">
        <v>23</v>
      </c>
      <c r="BK161" s="176">
        <f>ROUND(I161*H161,2)</f>
        <v>0</v>
      </c>
      <c r="BL161" s="17" t="s">
        <v>239</v>
      </c>
      <c r="BM161" s="17" t="s">
        <v>787</v>
      </c>
    </row>
    <row r="162" spans="2:47" s="1" customFormat="1" ht="30" customHeight="1">
      <c r="B162" s="34"/>
      <c r="D162" s="177" t="s">
        <v>135</v>
      </c>
      <c r="F162" s="178" t="s">
        <v>788</v>
      </c>
      <c r="I162" s="138"/>
      <c r="L162" s="34"/>
      <c r="M162" s="63"/>
      <c r="N162" s="35"/>
      <c r="O162" s="35"/>
      <c r="P162" s="35"/>
      <c r="Q162" s="35"/>
      <c r="R162" s="35"/>
      <c r="S162" s="35"/>
      <c r="T162" s="64"/>
      <c r="AT162" s="17" t="s">
        <v>135</v>
      </c>
      <c r="AU162" s="17" t="s">
        <v>81</v>
      </c>
    </row>
    <row r="163" spans="2:47" s="1" customFormat="1" ht="30" customHeight="1">
      <c r="B163" s="34"/>
      <c r="D163" s="177" t="s">
        <v>232</v>
      </c>
      <c r="F163" s="210" t="s">
        <v>789</v>
      </c>
      <c r="I163" s="138"/>
      <c r="L163" s="34"/>
      <c r="M163" s="63"/>
      <c r="N163" s="35"/>
      <c r="O163" s="35"/>
      <c r="P163" s="35"/>
      <c r="Q163" s="35"/>
      <c r="R163" s="35"/>
      <c r="S163" s="35"/>
      <c r="T163" s="64"/>
      <c r="AT163" s="17" t="s">
        <v>232</v>
      </c>
      <c r="AU163" s="17" t="s">
        <v>81</v>
      </c>
    </row>
    <row r="164" spans="2:51" s="11" customFormat="1" ht="22.5" customHeight="1">
      <c r="B164" s="179"/>
      <c r="D164" s="180" t="s">
        <v>137</v>
      </c>
      <c r="E164" s="181" t="s">
        <v>22</v>
      </c>
      <c r="F164" s="182" t="s">
        <v>790</v>
      </c>
      <c r="H164" s="183">
        <v>0.371</v>
      </c>
      <c r="I164" s="184"/>
      <c r="L164" s="179"/>
      <c r="M164" s="185"/>
      <c r="N164" s="186"/>
      <c r="O164" s="186"/>
      <c r="P164" s="186"/>
      <c r="Q164" s="186"/>
      <c r="R164" s="186"/>
      <c r="S164" s="186"/>
      <c r="T164" s="187"/>
      <c r="AT164" s="188" t="s">
        <v>137</v>
      </c>
      <c r="AU164" s="188" t="s">
        <v>81</v>
      </c>
      <c r="AV164" s="11" t="s">
        <v>81</v>
      </c>
      <c r="AW164" s="11" t="s">
        <v>36</v>
      </c>
      <c r="AX164" s="11" t="s">
        <v>23</v>
      </c>
      <c r="AY164" s="188" t="s">
        <v>126</v>
      </c>
    </row>
    <row r="165" spans="2:65" s="1" customFormat="1" ht="22.5" customHeight="1">
      <c r="B165" s="164"/>
      <c r="C165" s="165" t="s">
        <v>245</v>
      </c>
      <c r="D165" s="165" t="s">
        <v>128</v>
      </c>
      <c r="E165" s="166" t="s">
        <v>791</v>
      </c>
      <c r="F165" s="167" t="s">
        <v>792</v>
      </c>
      <c r="G165" s="168" t="s">
        <v>141</v>
      </c>
      <c r="H165" s="169">
        <v>15</v>
      </c>
      <c r="I165" s="170"/>
      <c r="J165" s="171">
        <f>ROUND(I165*H165,2)</f>
        <v>0</v>
      </c>
      <c r="K165" s="167" t="s">
        <v>201</v>
      </c>
      <c r="L165" s="34"/>
      <c r="M165" s="172" t="s">
        <v>22</v>
      </c>
      <c r="N165" s="173" t="s">
        <v>44</v>
      </c>
      <c r="O165" s="35"/>
      <c r="P165" s="174">
        <f>O165*H165</f>
        <v>0</v>
      </c>
      <c r="Q165" s="174">
        <v>0</v>
      </c>
      <c r="R165" s="174">
        <f>Q165*H165</f>
        <v>0</v>
      </c>
      <c r="S165" s="174">
        <v>0</v>
      </c>
      <c r="T165" s="175">
        <f>S165*H165</f>
        <v>0</v>
      </c>
      <c r="AR165" s="17" t="s">
        <v>239</v>
      </c>
      <c r="AT165" s="17" t="s">
        <v>128</v>
      </c>
      <c r="AU165" s="17" t="s">
        <v>81</v>
      </c>
      <c r="AY165" s="17" t="s">
        <v>126</v>
      </c>
      <c r="BE165" s="176">
        <f>IF(N165="základní",J165,0)</f>
        <v>0</v>
      </c>
      <c r="BF165" s="176">
        <f>IF(N165="snížená",J165,0)</f>
        <v>0</v>
      </c>
      <c r="BG165" s="176">
        <f>IF(N165="zákl. přenesená",J165,0)</f>
        <v>0</v>
      </c>
      <c r="BH165" s="176">
        <f>IF(N165="sníž. přenesená",J165,0)</f>
        <v>0</v>
      </c>
      <c r="BI165" s="176">
        <f>IF(N165="nulová",J165,0)</f>
        <v>0</v>
      </c>
      <c r="BJ165" s="17" t="s">
        <v>23</v>
      </c>
      <c r="BK165" s="176">
        <f>ROUND(I165*H165,2)</f>
        <v>0</v>
      </c>
      <c r="BL165" s="17" t="s">
        <v>239</v>
      </c>
      <c r="BM165" s="17" t="s">
        <v>793</v>
      </c>
    </row>
    <row r="166" spans="2:47" s="1" customFormat="1" ht="22.5" customHeight="1">
      <c r="B166" s="34"/>
      <c r="D166" s="177" t="s">
        <v>135</v>
      </c>
      <c r="F166" s="178" t="s">
        <v>794</v>
      </c>
      <c r="I166" s="138"/>
      <c r="L166" s="34"/>
      <c r="M166" s="63"/>
      <c r="N166" s="35"/>
      <c r="O166" s="35"/>
      <c r="P166" s="35"/>
      <c r="Q166" s="35"/>
      <c r="R166" s="35"/>
      <c r="S166" s="35"/>
      <c r="T166" s="64"/>
      <c r="AT166" s="17" t="s">
        <v>135</v>
      </c>
      <c r="AU166" s="17" t="s">
        <v>81</v>
      </c>
    </row>
    <row r="167" spans="2:51" s="11" customFormat="1" ht="22.5" customHeight="1">
      <c r="B167" s="179"/>
      <c r="D167" s="180" t="s">
        <v>137</v>
      </c>
      <c r="E167" s="181" t="s">
        <v>22</v>
      </c>
      <c r="F167" s="182" t="s">
        <v>795</v>
      </c>
      <c r="H167" s="183">
        <v>15</v>
      </c>
      <c r="I167" s="184"/>
      <c r="L167" s="179"/>
      <c r="M167" s="185"/>
      <c r="N167" s="186"/>
      <c r="O167" s="186"/>
      <c r="P167" s="186"/>
      <c r="Q167" s="186"/>
      <c r="R167" s="186"/>
      <c r="S167" s="186"/>
      <c r="T167" s="187"/>
      <c r="AT167" s="188" t="s">
        <v>137</v>
      </c>
      <c r="AU167" s="188" t="s">
        <v>81</v>
      </c>
      <c r="AV167" s="11" t="s">
        <v>81</v>
      </c>
      <c r="AW167" s="11" t="s">
        <v>36</v>
      </c>
      <c r="AX167" s="11" t="s">
        <v>23</v>
      </c>
      <c r="AY167" s="188" t="s">
        <v>126</v>
      </c>
    </row>
    <row r="168" spans="2:65" s="1" customFormat="1" ht="22.5" customHeight="1">
      <c r="B168" s="164"/>
      <c r="C168" s="200" t="s">
        <v>252</v>
      </c>
      <c r="D168" s="200" t="s">
        <v>206</v>
      </c>
      <c r="E168" s="201" t="s">
        <v>796</v>
      </c>
      <c r="F168" s="202" t="s">
        <v>797</v>
      </c>
      <c r="G168" s="203" t="s">
        <v>141</v>
      </c>
      <c r="H168" s="204">
        <v>15</v>
      </c>
      <c r="I168" s="205"/>
      <c r="J168" s="206">
        <f>ROUND(I168*H168,2)</f>
        <v>0</v>
      </c>
      <c r="K168" s="202" t="s">
        <v>22</v>
      </c>
      <c r="L168" s="207"/>
      <c r="M168" s="208" t="s">
        <v>22</v>
      </c>
      <c r="N168" s="209" t="s">
        <v>44</v>
      </c>
      <c r="O168" s="35"/>
      <c r="P168" s="174">
        <f>O168*H168</f>
        <v>0</v>
      </c>
      <c r="Q168" s="174">
        <v>0.003</v>
      </c>
      <c r="R168" s="174">
        <f>Q168*H168</f>
        <v>0.045</v>
      </c>
      <c r="S168" s="174">
        <v>0</v>
      </c>
      <c r="T168" s="175">
        <f>S168*H168</f>
        <v>0</v>
      </c>
      <c r="AR168" s="17" t="s">
        <v>342</v>
      </c>
      <c r="AT168" s="17" t="s">
        <v>206</v>
      </c>
      <c r="AU168" s="17" t="s">
        <v>81</v>
      </c>
      <c r="AY168" s="17" t="s">
        <v>126</v>
      </c>
      <c r="BE168" s="176">
        <f>IF(N168="základní",J168,0)</f>
        <v>0</v>
      </c>
      <c r="BF168" s="176">
        <f>IF(N168="snížená",J168,0)</f>
        <v>0</v>
      </c>
      <c r="BG168" s="176">
        <f>IF(N168="zákl. přenesená",J168,0)</f>
        <v>0</v>
      </c>
      <c r="BH168" s="176">
        <f>IF(N168="sníž. přenesená",J168,0)</f>
        <v>0</v>
      </c>
      <c r="BI168" s="176">
        <f>IF(N168="nulová",J168,0)</f>
        <v>0</v>
      </c>
      <c r="BJ168" s="17" t="s">
        <v>23</v>
      </c>
      <c r="BK168" s="176">
        <f>ROUND(I168*H168,2)</f>
        <v>0</v>
      </c>
      <c r="BL168" s="17" t="s">
        <v>239</v>
      </c>
      <c r="BM168" s="17" t="s">
        <v>798</v>
      </c>
    </row>
    <row r="169" spans="2:47" s="1" customFormat="1" ht="22.5" customHeight="1">
      <c r="B169" s="34"/>
      <c r="D169" s="177" t="s">
        <v>135</v>
      </c>
      <c r="F169" s="178" t="s">
        <v>797</v>
      </c>
      <c r="I169" s="138"/>
      <c r="L169" s="34"/>
      <c r="M169" s="63"/>
      <c r="N169" s="35"/>
      <c r="O169" s="35"/>
      <c r="P169" s="35"/>
      <c r="Q169" s="35"/>
      <c r="R169" s="35"/>
      <c r="S169" s="35"/>
      <c r="T169" s="64"/>
      <c r="AT169" s="17" t="s">
        <v>135</v>
      </c>
      <c r="AU169" s="17" t="s">
        <v>81</v>
      </c>
    </row>
    <row r="170" spans="2:47" s="1" customFormat="1" ht="30" customHeight="1">
      <c r="B170" s="34"/>
      <c r="D170" s="180" t="s">
        <v>232</v>
      </c>
      <c r="F170" s="229" t="s">
        <v>799</v>
      </c>
      <c r="I170" s="138"/>
      <c r="L170" s="34"/>
      <c r="M170" s="63"/>
      <c r="N170" s="35"/>
      <c r="O170" s="35"/>
      <c r="P170" s="35"/>
      <c r="Q170" s="35"/>
      <c r="R170" s="35"/>
      <c r="S170" s="35"/>
      <c r="T170" s="64"/>
      <c r="AT170" s="17" t="s">
        <v>232</v>
      </c>
      <c r="AU170" s="17" t="s">
        <v>81</v>
      </c>
    </row>
    <row r="171" spans="2:65" s="1" customFormat="1" ht="22.5" customHeight="1">
      <c r="B171" s="164"/>
      <c r="C171" s="165" t="s">
        <v>259</v>
      </c>
      <c r="D171" s="165" t="s">
        <v>128</v>
      </c>
      <c r="E171" s="166" t="s">
        <v>800</v>
      </c>
      <c r="F171" s="167" t="s">
        <v>801</v>
      </c>
      <c r="G171" s="168" t="s">
        <v>274</v>
      </c>
      <c r="H171" s="169">
        <v>14.255</v>
      </c>
      <c r="I171" s="170"/>
      <c r="J171" s="171">
        <f>ROUND(I171*H171,2)</f>
        <v>0</v>
      </c>
      <c r="K171" s="167" t="s">
        <v>201</v>
      </c>
      <c r="L171" s="34"/>
      <c r="M171" s="172" t="s">
        <v>22</v>
      </c>
      <c r="N171" s="173" t="s">
        <v>44</v>
      </c>
      <c r="O171" s="35"/>
      <c r="P171" s="174">
        <f>O171*H171</f>
        <v>0</v>
      </c>
      <c r="Q171" s="174">
        <v>0.00011</v>
      </c>
      <c r="R171" s="174">
        <f>Q171*H171</f>
        <v>0.00156805</v>
      </c>
      <c r="S171" s="174">
        <v>0</v>
      </c>
      <c r="T171" s="175">
        <f>S171*H171</f>
        <v>0</v>
      </c>
      <c r="AR171" s="17" t="s">
        <v>239</v>
      </c>
      <c r="AT171" s="17" t="s">
        <v>128</v>
      </c>
      <c r="AU171" s="17" t="s">
        <v>81</v>
      </c>
      <c r="AY171" s="17" t="s">
        <v>126</v>
      </c>
      <c r="BE171" s="176">
        <f>IF(N171="základní",J171,0)</f>
        <v>0</v>
      </c>
      <c r="BF171" s="176">
        <f>IF(N171="snížená",J171,0)</f>
        <v>0</v>
      </c>
      <c r="BG171" s="176">
        <f>IF(N171="zákl. přenesená",J171,0)</f>
        <v>0</v>
      </c>
      <c r="BH171" s="176">
        <f>IF(N171="sníž. přenesená",J171,0)</f>
        <v>0</v>
      </c>
      <c r="BI171" s="176">
        <f>IF(N171="nulová",J171,0)</f>
        <v>0</v>
      </c>
      <c r="BJ171" s="17" t="s">
        <v>23</v>
      </c>
      <c r="BK171" s="176">
        <f>ROUND(I171*H171,2)</f>
        <v>0</v>
      </c>
      <c r="BL171" s="17" t="s">
        <v>239</v>
      </c>
      <c r="BM171" s="17" t="s">
        <v>802</v>
      </c>
    </row>
    <row r="172" spans="2:47" s="1" customFormat="1" ht="30" customHeight="1">
      <c r="B172" s="34"/>
      <c r="D172" s="177" t="s">
        <v>135</v>
      </c>
      <c r="F172" s="178" t="s">
        <v>803</v>
      </c>
      <c r="I172" s="138"/>
      <c r="L172" s="34"/>
      <c r="M172" s="63"/>
      <c r="N172" s="35"/>
      <c r="O172" s="35"/>
      <c r="P172" s="35"/>
      <c r="Q172" s="35"/>
      <c r="R172" s="35"/>
      <c r="S172" s="35"/>
      <c r="T172" s="64"/>
      <c r="AT172" s="17" t="s">
        <v>135</v>
      </c>
      <c r="AU172" s="17" t="s">
        <v>81</v>
      </c>
    </row>
    <row r="173" spans="2:47" s="1" customFormat="1" ht="102" customHeight="1">
      <c r="B173" s="34"/>
      <c r="D173" s="177" t="s">
        <v>394</v>
      </c>
      <c r="F173" s="210" t="s">
        <v>804</v>
      </c>
      <c r="I173" s="138"/>
      <c r="L173" s="34"/>
      <c r="M173" s="63"/>
      <c r="N173" s="35"/>
      <c r="O173" s="35"/>
      <c r="P173" s="35"/>
      <c r="Q173" s="35"/>
      <c r="R173" s="35"/>
      <c r="S173" s="35"/>
      <c r="T173" s="64"/>
      <c r="AT173" s="17" t="s">
        <v>394</v>
      </c>
      <c r="AU173" s="17" t="s">
        <v>81</v>
      </c>
    </row>
    <row r="174" spans="2:47" s="1" customFormat="1" ht="30" customHeight="1">
      <c r="B174" s="34"/>
      <c r="D174" s="177" t="s">
        <v>232</v>
      </c>
      <c r="F174" s="210" t="s">
        <v>805</v>
      </c>
      <c r="I174" s="138"/>
      <c r="L174" s="34"/>
      <c r="M174" s="63"/>
      <c r="N174" s="35"/>
      <c r="O174" s="35"/>
      <c r="P174" s="35"/>
      <c r="Q174" s="35"/>
      <c r="R174" s="35"/>
      <c r="S174" s="35"/>
      <c r="T174" s="64"/>
      <c r="AT174" s="17" t="s">
        <v>232</v>
      </c>
      <c r="AU174" s="17" t="s">
        <v>81</v>
      </c>
    </row>
    <row r="175" spans="2:51" s="11" customFormat="1" ht="31.5" customHeight="1">
      <c r="B175" s="179"/>
      <c r="D175" s="180" t="s">
        <v>137</v>
      </c>
      <c r="E175" s="181" t="s">
        <v>22</v>
      </c>
      <c r="F175" s="182" t="s">
        <v>806</v>
      </c>
      <c r="H175" s="183">
        <v>14.255</v>
      </c>
      <c r="I175" s="184"/>
      <c r="L175" s="179"/>
      <c r="M175" s="185"/>
      <c r="N175" s="186"/>
      <c r="O175" s="186"/>
      <c r="P175" s="186"/>
      <c r="Q175" s="186"/>
      <c r="R175" s="186"/>
      <c r="S175" s="186"/>
      <c r="T175" s="187"/>
      <c r="AT175" s="188" t="s">
        <v>137</v>
      </c>
      <c r="AU175" s="188" t="s">
        <v>81</v>
      </c>
      <c r="AV175" s="11" t="s">
        <v>81</v>
      </c>
      <c r="AW175" s="11" t="s">
        <v>36</v>
      </c>
      <c r="AX175" s="11" t="s">
        <v>23</v>
      </c>
      <c r="AY175" s="188" t="s">
        <v>126</v>
      </c>
    </row>
    <row r="176" spans="2:65" s="1" customFormat="1" ht="22.5" customHeight="1">
      <c r="B176" s="164"/>
      <c r="C176" s="200" t="s">
        <v>266</v>
      </c>
      <c r="D176" s="200" t="s">
        <v>206</v>
      </c>
      <c r="E176" s="201" t="s">
        <v>807</v>
      </c>
      <c r="F176" s="202" t="s">
        <v>808</v>
      </c>
      <c r="G176" s="203" t="s">
        <v>274</v>
      </c>
      <c r="H176" s="204">
        <v>14.255</v>
      </c>
      <c r="I176" s="205"/>
      <c r="J176" s="206">
        <f>ROUND(I176*H176,2)</f>
        <v>0</v>
      </c>
      <c r="K176" s="202" t="s">
        <v>22</v>
      </c>
      <c r="L176" s="207"/>
      <c r="M176" s="208" t="s">
        <v>22</v>
      </c>
      <c r="N176" s="209" t="s">
        <v>44</v>
      </c>
      <c r="O176" s="35"/>
      <c r="P176" s="174">
        <f>O176*H176</f>
        <v>0</v>
      </c>
      <c r="Q176" s="174">
        <v>0.025</v>
      </c>
      <c r="R176" s="174">
        <f>Q176*H176</f>
        <v>0.35637500000000005</v>
      </c>
      <c r="S176" s="174">
        <v>0</v>
      </c>
      <c r="T176" s="175">
        <f>S176*H176</f>
        <v>0</v>
      </c>
      <c r="AR176" s="17" t="s">
        <v>342</v>
      </c>
      <c r="AT176" s="17" t="s">
        <v>206</v>
      </c>
      <c r="AU176" s="17" t="s">
        <v>81</v>
      </c>
      <c r="AY176" s="17" t="s">
        <v>126</v>
      </c>
      <c r="BE176" s="176">
        <f>IF(N176="základní",J176,0)</f>
        <v>0</v>
      </c>
      <c r="BF176" s="176">
        <f>IF(N176="snížená",J176,0)</f>
        <v>0</v>
      </c>
      <c r="BG176" s="176">
        <f>IF(N176="zákl. přenesená",J176,0)</f>
        <v>0</v>
      </c>
      <c r="BH176" s="176">
        <f>IF(N176="sníž. přenesená",J176,0)</f>
        <v>0</v>
      </c>
      <c r="BI176" s="176">
        <f>IF(N176="nulová",J176,0)</f>
        <v>0</v>
      </c>
      <c r="BJ176" s="17" t="s">
        <v>23</v>
      </c>
      <c r="BK176" s="176">
        <f>ROUND(I176*H176,2)</f>
        <v>0</v>
      </c>
      <c r="BL176" s="17" t="s">
        <v>239</v>
      </c>
      <c r="BM176" s="17" t="s">
        <v>809</v>
      </c>
    </row>
    <row r="177" spans="2:47" s="1" customFormat="1" ht="30" customHeight="1">
      <c r="B177" s="34"/>
      <c r="D177" s="180" t="s">
        <v>135</v>
      </c>
      <c r="F177" s="211" t="s">
        <v>810</v>
      </c>
      <c r="I177" s="138"/>
      <c r="L177" s="34"/>
      <c r="M177" s="63"/>
      <c r="N177" s="35"/>
      <c r="O177" s="35"/>
      <c r="P177" s="35"/>
      <c r="Q177" s="35"/>
      <c r="R177" s="35"/>
      <c r="S177" s="35"/>
      <c r="T177" s="64"/>
      <c r="AT177" s="17" t="s">
        <v>135</v>
      </c>
      <c r="AU177" s="17" t="s">
        <v>81</v>
      </c>
    </row>
    <row r="178" spans="2:65" s="1" customFormat="1" ht="22.5" customHeight="1">
      <c r="B178" s="164"/>
      <c r="C178" s="165" t="s">
        <v>7</v>
      </c>
      <c r="D178" s="165" t="s">
        <v>128</v>
      </c>
      <c r="E178" s="166" t="s">
        <v>811</v>
      </c>
      <c r="F178" s="167" t="s">
        <v>812</v>
      </c>
      <c r="G178" s="168" t="s">
        <v>131</v>
      </c>
      <c r="H178" s="169">
        <v>4.991</v>
      </c>
      <c r="I178" s="170"/>
      <c r="J178" s="171">
        <f>ROUND(I178*H178,2)</f>
        <v>0</v>
      </c>
      <c r="K178" s="167" t="s">
        <v>201</v>
      </c>
      <c r="L178" s="34"/>
      <c r="M178" s="172" t="s">
        <v>22</v>
      </c>
      <c r="N178" s="173" t="s">
        <v>44</v>
      </c>
      <c r="O178" s="35"/>
      <c r="P178" s="174">
        <f>O178*H178</f>
        <v>0</v>
      </c>
      <c r="Q178" s="174">
        <v>0</v>
      </c>
      <c r="R178" s="174">
        <f>Q178*H178</f>
        <v>0</v>
      </c>
      <c r="S178" s="174">
        <v>0</v>
      </c>
      <c r="T178" s="175">
        <f>S178*H178</f>
        <v>0</v>
      </c>
      <c r="AR178" s="17" t="s">
        <v>239</v>
      </c>
      <c r="AT178" s="17" t="s">
        <v>128</v>
      </c>
      <c r="AU178" s="17" t="s">
        <v>81</v>
      </c>
      <c r="AY178" s="17" t="s">
        <v>126</v>
      </c>
      <c r="BE178" s="176">
        <f>IF(N178="základní",J178,0)</f>
        <v>0</v>
      </c>
      <c r="BF178" s="176">
        <f>IF(N178="snížená",J178,0)</f>
        <v>0</v>
      </c>
      <c r="BG178" s="176">
        <f>IF(N178="zákl. přenesená",J178,0)</f>
        <v>0</v>
      </c>
      <c r="BH178" s="176">
        <f>IF(N178="sníž. přenesená",J178,0)</f>
        <v>0</v>
      </c>
      <c r="BI178" s="176">
        <f>IF(N178="nulová",J178,0)</f>
        <v>0</v>
      </c>
      <c r="BJ178" s="17" t="s">
        <v>23</v>
      </c>
      <c r="BK178" s="176">
        <f>ROUND(I178*H178,2)</f>
        <v>0</v>
      </c>
      <c r="BL178" s="17" t="s">
        <v>239</v>
      </c>
      <c r="BM178" s="17" t="s">
        <v>813</v>
      </c>
    </row>
    <row r="179" spans="2:47" s="1" customFormat="1" ht="22.5" customHeight="1">
      <c r="B179" s="34"/>
      <c r="D179" s="177" t="s">
        <v>135</v>
      </c>
      <c r="F179" s="178" t="s">
        <v>814</v>
      </c>
      <c r="I179" s="138"/>
      <c r="L179" s="34"/>
      <c r="M179" s="63"/>
      <c r="N179" s="35"/>
      <c r="O179" s="35"/>
      <c r="P179" s="35"/>
      <c r="Q179" s="35"/>
      <c r="R179" s="35"/>
      <c r="S179" s="35"/>
      <c r="T179" s="64"/>
      <c r="AT179" s="17" t="s">
        <v>135</v>
      </c>
      <c r="AU179" s="17" t="s">
        <v>81</v>
      </c>
    </row>
    <row r="180" spans="2:47" s="1" customFormat="1" ht="54" customHeight="1">
      <c r="B180" s="34"/>
      <c r="D180" s="177" t="s">
        <v>394</v>
      </c>
      <c r="F180" s="210" t="s">
        <v>815</v>
      </c>
      <c r="I180" s="138"/>
      <c r="L180" s="34"/>
      <c r="M180" s="63"/>
      <c r="N180" s="35"/>
      <c r="O180" s="35"/>
      <c r="P180" s="35"/>
      <c r="Q180" s="35"/>
      <c r="R180" s="35"/>
      <c r="S180" s="35"/>
      <c r="T180" s="64"/>
      <c r="AT180" s="17" t="s">
        <v>394</v>
      </c>
      <c r="AU180" s="17" t="s">
        <v>81</v>
      </c>
    </row>
    <row r="181" spans="2:51" s="11" customFormat="1" ht="22.5" customHeight="1">
      <c r="B181" s="179"/>
      <c r="D181" s="180" t="s">
        <v>137</v>
      </c>
      <c r="E181" s="181" t="s">
        <v>22</v>
      </c>
      <c r="F181" s="182" t="s">
        <v>816</v>
      </c>
      <c r="H181" s="183">
        <v>4.991</v>
      </c>
      <c r="I181" s="184"/>
      <c r="L181" s="179"/>
      <c r="M181" s="185"/>
      <c r="N181" s="186"/>
      <c r="O181" s="186"/>
      <c r="P181" s="186"/>
      <c r="Q181" s="186"/>
      <c r="R181" s="186"/>
      <c r="S181" s="186"/>
      <c r="T181" s="187"/>
      <c r="AT181" s="188" t="s">
        <v>137</v>
      </c>
      <c r="AU181" s="188" t="s">
        <v>81</v>
      </c>
      <c r="AV181" s="11" t="s">
        <v>81</v>
      </c>
      <c r="AW181" s="11" t="s">
        <v>36</v>
      </c>
      <c r="AX181" s="11" t="s">
        <v>23</v>
      </c>
      <c r="AY181" s="188" t="s">
        <v>126</v>
      </c>
    </row>
    <row r="182" spans="2:65" s="1" customFormat="1" ht="22.5" customHeight="1">
      <c r="B182" s="164"/>
      <c r="C182" s="200" t="s">
        <v>278</v>
      </c>
      <c r="D182" s="200" t="s">
        <v>206</v>
      </c>
      <c r="E182" s="201" t="s">
        <v>817</v>
      </c>
      <c r="F182" s="202" t="s">
        <v>818</v>
      </c>
      <c r="G182" s="203" t="s">
        <v>141</v>
      </c>
      <c r="H182" s="204">
        <v>1</v>
      </c>
      <c r="I182" s="205"/>
      <c r="J182" s="206">
        <f>ROUND(I182*H182,2)</f>
        <v>0</v>
      </c>
      <c r="K182" s="202" t="s">
        <v>22</v>
      </c>
      <c r="L182" s="207"/>
      <c r="M182" s="208" t="s">
        <v>22</v>
      </c>
      <c r="N182" s="209" t="s">
        <v>44</v>
      </c>
      <c r="O182" s="35"/>
      <c r="P182" s="174">
        <f>O182*H182</f>
        <v>0</v>
      </c>
      <c r="Q182" s="174">
        <v>0</v>
      </c>
      <c r="R182" s="174">
        <f>Q182*H182</f>
        <v>0</v>
      </c>
      <c r="S182" s="174">
        <v>0</v>
      </c>
      <c r="T182" s="175">
        <f>S182*H182</f>
        <v>0</v>
      </c>
      <c r="AR182" s="17" t="s">
        <v>342</v>
      </c>
      <c r="AT182" s="17" t="s">
        <v>206</v>
      </c>
      <c r="AU182" s="17" t="s">
        <v>81</v>
      </c>
      <c r="AY182" s="17" t="s">
        <v>126</v>
      </c>
      <c r="BE182" s="176">
        <f>IF(N182="základní",J182,0)</f>
        <v>0</v>
      </c>
      <c r="BF182" s="176">
        <f>IF(N182="snížená",J182,0)</f>
        <v>0</v>
      </c>
      <c r="BG182" s="176">
        <f>IF(N182="zákl. přenesená",J182,0)</f>
        <v>0</v>
      </c>
      <c r="BH182" s="176">
        <f>IF(N182="sníž. přenesená",J182,0)</f>
        <v>0</v>
      </c>
      <c r="BI182" s="176">
        <f>IF(N182="nulová",J182,0)</f>
        <v>0</v>
      </c>
      <c r="BJ182" s="17" t="s">
        <v>23</v>
      </c>
      <c r="BK182" s="176">
        <f>ROUND(I182*H182,2)</f>
        <v>0</v>
      </c>
      <c r="BL182" s="17" t="s">
        <v>239</v>
      </c>
      <c r="BM182" s="17" t="s">
        <v>819</v>
      </c>
    </row>
    <row r="183" spans="2:47" s="1" customFormat="1" ht="22.5" customHeight="1">
      <c r="B183" s="34"/>
      <c r="D183" s="180" t="s">
        <v>135</v>
      </c>
      <c r="F183" s="211" t="s">
        <v>818</v>
      </c>
      <c r="I183" s="138"/>
      <c r="L183" s="34"/>
      <c r="M183" s="63"/>
      <c r="N183" s="35"/>
      <c r="O183" s="35"/>
      <c r="P183" s="35"/>
      <c r="Q183" s="35"/>
      <c r="R183" s="35"/>
      <c r="S183" s="35"/>
      <c r="T183" s="64"/>
      <c r="AT183" s="17" t="s">
        <v>135</v>
      </c>
      <c r="AU183" s="17" t="s">
        <v>81</v>
      </c>
    </row>
    <row r="184" spans="2:65" s="1" customFormat="1" ht="22.5" customHeight="1">
      <c r="B184" s="164"/>
      <c r="C184" s="165" t="s">
        <v>283</v>
      </c>
      <c r="D184" s="165" t="s">
        <v>128</v>
      </c>
      <c r="E184" s="166" t="s">
        <v>699</v>
      </c>
      <c r="F184" s="167" t="s">
        <v>700</v>
      </c>
      <c r="G184" s="168" t="s">
        <v>229</v>
      </c>
      <c r="H184" s="169">
        <v>0.774</v>
      </c>
      <c r="I184" s="170"/>
      <c r="J184" s="171">
        <f>ROUND(I184*H184,2)</f>
        <v>0</v>
      </c>
      <c r="K184" s="167" t="s">
        <v>201</v>
      </c>
      <c r="L184" s="34"/>
      <c r="M184" s="172" t="s">
        <v>22</v>
      </c>
      <c r="N184" s="173" t="s">
        <v>44</v>
      </c>
      <c r="O184" s="35"/>
      <c r="P184" s="174">
        <f>O184*H184</f>
        <v>0</v>
      </c>
      <c r="Q184" s="174">
        <v>0</v>
      </c>
      <c r="R184" s="174">
        <f>Q184*H184</f>
        <v>0</v>
      </c>
      <c r="S184" s="174">
        <v>0</v>
      </c>
      <c r="T184" s="175">
        <f>S184*H184</f>
        <v>0</v>
      </c>
      <c r="AR184" s="17" t="s">
        <v>239</v>
      </c>
      <c r="AT184" s="17" t="s">
        <v>128</v>
      </c>
      <c r="AU184" s="17" t="s">
        <v>81</v>
      </c>
      <c r="AY184" s="17" t="s">
        <v>126</v>
      </c>
      <c r="BE184" s="176">
        <f>IF(N184="základní",J184,0)</f>
        <v>0</v>
      </c>
      <c r="BF184" s="176">
        <f>IF(N184="snížená",J184,0)</f>
        <v>0</v>
      </c>
      <c r="BG184" s="176">
        <f>IF(N184="zákl. přenesená",J184,0)</f>
        <v>0</v>
      </c>
      <c r="BH184" s="176">
        <f>IF(N184="sníž. přenesená",J184,0)</f>
        <v>0</v>
      </c>
      <c r="BI184" s="176">
        <f>IF(N184="nulová",J184,0)</f>
        <v>0</v>
      </c>
      <c r="BJ184" s="17" t="s">
        <v>23</v>
      </c>
      <c r="BK184" s="176">
        <f>ROUND(I184*H184,2)</f>
        <v>0</v>
      </c>
      <c r="BL184" s="17" t="s">
        <v>239</v>
      </c>
      <c r="BM184" s="17" t="s">
        <v>820</v>
      </c>
    </row>
    <row r="185" spans="2:47" s="1" customFormat="1" ht="30" customHeight="1">
      <c r="B185" s="34"/>
      <c r="D185" s="177" t="s">
        <v>135</v>
      </c>
      <c r="F185" s="178" t="s">
        <v>702</v>
      </c>
      <c r="I185" s="138"/>
      <c r="L185" s="34"/>
      <c r="M185" s="63"/>
      <c r="N185" s="35"/>
      <c r="O185" s="35"/>
      <c r="P185" s="35"/>
      <c r="Q185" s="35"/>
      <c r="R185" s="35"/>
      <c r="S185" s="35"/>
      <c r="T185" s="64"/>
      <c r="AT185" s="17" t="s">
        <v>135</v>
      </c>
      <c r="AU185" s="17" t="s">
        <v>81</v>
      </c>
    </row>
    <row r="186" spans="2:47" s="1" customFormat="1" ht="102" customHeight="1">
      <c r="B186" s="34"/>
      <c r="D186" s="177" t="s">
        <v>394</v>
      </c>
      <c r="F186" s="210" t="s">
        <v>703</v>
      </c>
      <c r="I186" s="138"/>
      <c r="L186" s="34"/>
      <c r="M186" s="220"/>
      <c r="N186" s="221"/>
      <c r="O186" s="221"/>
      <c r="P186" s="221"/>
      <c r="Q186" s="221"/>
      <c r="R186" s="221"/>
      <c r="S186" s="221"/>
      <c r="T186" s="222"/>
      <c r="AT186" s="17" t="s">
        <v>394</v>
      </c>
      <c r="AU186" s="17" t="s">
        <v>81</v>
      </c>
    </row>
    <row r="187" spans="2:12" s="1" customFormat="1" ht="6.75" customHeight="1">
      <c r="B187" s="49"/>
      <c r="C187" s="50"/>
      <c r="D187" s="50"/>
      <c r="E187" s="50"/>
      <c r="F187" s="50"/>
      <c r="G187" s="50"/>
      <c r="H187" s="50"/>
      <c r="I187" s="116"/>
      <c r="J187" s="50"/>
      <c r="K187" s="50"/>
      <c r="L187" s="34"/>
    </row>
    <row r="342" ht="13.5">
      <c r="AT342" s="223"/>
    </row>
  </sheetData>
  <sheetProtection password="CC35" sheet="1" objects="1" scenarios="1" formatColumns="0" formatRows="0" sort="0" autoFilter="0"/>
  <autoFilter ref="C83:K83"/>
  <mergeCells count="9">
    <mergeCell ref="E76:H76"/>
    <mergeCell ref="G1:H1"/>
    <mergeCell ref="L2:V2"/>
    <mergeCell ref="E7:H7"/>
    <mergeCell ref="E9:H9"/>
    <mergeCell ref="E24:H24"/>
    <mergeCell ref="E45:H45"/>
    <mergeCell ref="E47:H47"/>
    <mergeCell ref="E74:H74"/>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342"/>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2"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5"/>
      <c r="B1" s="276"/>
      <c r="C1" s="276"/>
      <c r="D1" s="275" t="s">
        <v>1</v>
      </c>
      <c r="E1" s="276"/>
      <c r="F1" s="277" t="s">
        <v>897</v>
      </c>
      <c r="G1" s="282" t="s">
        <v>898</v>
      </c>
      <c r="H1" s="282"/>
      <c r="I1" s="283"/>
      <c r="J1" s="277" t="s">
        <v>899</v>
      </c>
      <c r="K1" s="275" t="s">
        <v>94</v>
      </c>
      <c r="L1" s="277" t="s">
        <v>900</v>
      </c>
      <c r="M1" s="277"/>
      <c r="N1" s="277"/>
      <c r="O1" s="277"/>
      <c r="P1" s="277"/>
      <c r="Q1" s="277"/>
      <c r="R1" s="277"/>
      <c r="S1" s="277"/>
      <c r="T1" s="277"/>
      <c r="U1" s="273"/>
      <c r="V1" s="273"/>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4"/>
      <c r="M2" s="234"/>
      <c r="N2" s="234"/>
      <c r="O2" s="234"/>
      <c r="P2" s="234"/>
      <c r="Q2" s="234"/>
      <c r="R2" s="234"/>
      <c r="S2" s="234"/>
      <c r="T2" s="234"/>
      <c r="U2" s="234"/>
      <c r="V2" s="234"/>
      <c r="AT2" s="17" t="s">
        <v>93</v>
      </c>
    </row>
    <row r="3" spans="2:46" ht="6.75" customHeight="1">
      <c r="B3" s="18"/>
      <c r="C3" s="19"/>
      <c r="D3" s="19"/>
      <c r="E3" s="19"/>
      <c r="F3" s="19"/>
      <c r="G3" s="19"/>
      <c r="H3" s="19"/>
      <c r="I3" s="93"/>
      <c r="J3" s="19"/>
      <c r="K3" s="20"/>
      <c r="AT3" s="17" t="s">
        <v>81</v>
      </c>
    </row>
    <row r="4" spans="2:46" ht="36.75" customHeight="1">
      <c r="B4" s="21"/>
      <c r="C4" s="22"/>
      <c r="D4" s="23" t="s">
        <v>95</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9" t="str">
        <f>'Rekapitulace stavby'!K6</f>
        <v>VD Čejetičky, oprava kamenných a betonových konstrukcí jezu nad vodou a nábřežních zdí na PB</v>
      </c>
      <c r="F7" s="238"/>
      <c r="G7" s="238"/>
      <c r="H7" s="238"/>
      <c r="I7" s="94"/>
      <c r="J7" s="22"/>
      <c r="K7" s="24"/>
    </row>
    <row r="8" spans="2:11" s="1" customFormat="1" ht="15">
      <c r="B8" s="34"/>
      <c r="C8" s="35"/>
      <c r="D8" s="30" t="s">
        <v>96</v>
      </c>
      <c r="E8" s="35"/>
      <c r="F8" s="35"/>
      <c r="G8" s="35"/>
      <c r="H8" s="35"/>
      <c r="I8" s="95"/>
      <c r="J8" s="35"/>
      <c r="K8" s="38"/>
    </row>
    <row r="9" spans="2:11" s="1" customFormat="1" ht="36.75" customHeight="1">
      <c r="B9" s="34"/>
      <c r="C9" s="35"/>
      <c r="D9" s="35"/>
      <c r="E9" s="270" t="s">
        <v>821</v>
      </c>
      <c r="F9" s="245"/>
      <c r="G9" s="245"/>
      <c r="H9" s="245"/>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22</v>
      </c>
      <c r="G11" s="35"/>
      <c r="H11" s="35"/>
      <c r="I11" s="96" t="s">
        <v>21</v>
      </c>
      <c r="J11" s="28" t="s">
        <v>22</v>
      </c>
      <c r="K11" s="38"/>
    </row>
    <row r="12" spans="2:11" s="1" customFormat="1" ht="14.25" customHeight="1">
      <c r="B12" s="34"/>
      <c r="C12" s="35"/>
      <c r="D12" s="30" t="s">
        <v>24</v>
      </c>
      <c r="E12" s="35"/>
      <c r="F12" s="28" t="s">
        <v>25</v>
      </c>
      <c r="G12" s="35"/>
      <c r="H12" s="35"/>
      <c r="I12" s="96" t="s">
        <v>26</v>
      </c>
      <c r="J12" s="97" t="str">
        <f>'Rekapitulace stavby'!AN8</f>
        <v>21.4.2016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30</v>
      </c>
      <c r="E14" s="35"/>
      <c r="F14" s="35"/>
      <c r="G14" s="35"/>
      <c r="H14" s="35"/>
      <c r="I14" s="96" t="s">
        <v>31</v>
      </c>
      <c r="J14" s="28">
        <f>IF('Rekapitulace stavby'!AN10="","",'Rekapitulace stavby'!AN10)</f>
      </c>
      <c r="K14" s="38"/>
    </row>
    <row r="15" spans="2:11" s="1" customFormat="1" ht="18" customHeight="1">
      <c r="B15" s="34"/>
      <c r="C15" s="35"/>
      <c r="D15" s="35"/>
      <c r="E15" s="28" t="str">
        <f>IF('Rekapitulace stavby'!E11="","",'Rekapitulace stavby'!E11)</f>
        <v> </v>
      </c>
      <c r="F15" s="35"/>
      <c r="G15" s="35"/>
      <c r="H15" s="35"/>
      <c r="I15" s="96" t="s">
        <v>32</v>
      </c>
      <c r="J15" s="28">
        <f>IF('Rekapitulace stavby'!AN11="","",'Rekapitulace stavby'!AN11)</f>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31</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35</v>
      </c>
      <c r="E20" s="35"/>
      <c r="F20" s="35"/>
      <c r="G20" s="35"/>
      <c r="H20" s="35"/>
      <c r="I20" s="96" t="s">
        <v>31</v>
      </c>
      <c r="J20" s="28">
        <f>IF('Rekapitulace stavby'!AN16="","",'Rekapitulace stavby'!AN16)</f>
      </c>
      <c r="K20" s="38"/>
    </row>
    <row r="21" spans="2:11" s="1" customFormat="1" ht="18" customHeight="1">
      <c r="B21" s="34"/>
      <c r="C21" s="35"/>
      <c r="D21" s="35"/>
      <c r="E21" s="28" t="str">
        <f>IF('Rekapitulace stavby'!E17="","",'Rekapitulace stavby'!E17)</f>
        <v> </v>
      </c>
      <c r="F21" s="35"/>
      <c r="G21" s="35"/>
      <c r="H21" s="35"/>
      <c r="I21" s="96" t="s">
        <v>32</v>
      </c>
      <c r="J21" s="28">
        <f>IF('Rekapitulace stavby'!AN17="","",'Rekapitulace stavby'!AN17)</f>
      </c>
      <c r="K21" s="38"/>
    </row>
    <row r="22" spans="2:11" s="1" customFormat="1" ht="6.75" customHeight="1">
      <c r="B22" s="34"/>
      <c r="C22" s="35"/>
      <c r="D22" s="35"/>
      <c r="E22" s="35"/>
      <c r="F22" s="35"/>
      <c r="G22" s="35"/>
      <c r="H22" s="35"/>
      <c r="I22" s="95"/>
      <c r="J22" s="35"/>
      <c r="K22" s="38"/>
    </row>
    <row r="23" spans="2:11" s="1" customFormat="1" ht="14.25" customHeight="1">
      <c r="B23" s="34"/>
      <c r="C23" s="35"/>
      <c r="D23" s="30" t="s">
        <v>37</v>
      </c>
      <c r="E23" s="35"/>
      <c r="F23" s="35"/>
      <c r="G23" s="35"/>
      <c r="H23" s="35"/>
      <c r="I23" s="95"/>
      <c r="J23" s="35"/>
      <c r="K23" s="38"/>
    </row>
    <row r="24" spans="2:11" s="6" customFormat="1" ht="22.5" customHeight="1">
      <c r="B24" s="98"/>
      <c r="C24" s="99"/>
      <c r="D24" s="99"/>
      <c r="E24" s="241" t="s">
        <v>22</v>
      </c>
      <c r="F24" s="271"/>
      <c r="G24" s="271"/>
      <c r="H24" s="271"/>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39</v>
      </c>
      <c r="E27" s="35"/>
      <c r="F27" s="35"/>
      <c r="G27" s="35"/>
      <c r="H27" s="35"/>
      <c r="I27" s="95"/>
      <c r="J27" s="105">
        <f>ROUND(J81,2)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41</v>
      </c>
      <c r="G29" s="35"/>
      <c r="H29" s="35"/>
      <c r="I29" s="106" t="s">
        <v>40</v>
      </c>
      <c r="J29" s="39" t="s">
        <v>42</v>
      </c>
      <c r="K29" s="38"/>
    </row>
    <row r="30" spans="2:11" s="1" customFormat="1" ht="14.25" customHeight="1">
      <c r="B30" s="34"/>
      <c r="C30" s="35"/>
      <c r="D30" s="42" t="s">
        <v>43</v>
      </c>
      <c r="E30" s="42" t="s">
        <v>44</v>
      </c>
      <c r="F30" s="107">
        <f>ROUND(SUM(BE81:BE108),2)</f>
        <v>0</v>
      </c>
      <c r="G30" s="35"/>
      <c r="H30" s="35"/>
      <c r="I30" s="108">
        <v>0.21</v>
      </c>
      <c r="J30" s="107">
        <f>ROUND(ROUND((SUM(BE81:BE108)),2)*I30,2)</f>
        <v>0</v>
      </c>
      <c r="K30" s="38"/>
    </row>
    <row r="31" spans="2:11" s="1" customFormat="1" ht="14.25" customHeight="1">
      <c r="B31" s="34"/>
      <c r="C31" s="35"/>
      <c r="D31" s="35"/>
      <c r="E31" s="42" t="s">
        <v>45</v>
      </c>
      <c r="F31" s="107">
        <f>ROUND(SUM(BF81:BF108),2)</f>
        <v>0</v>
      </c>
      <c r="G31" s="35"/>
      <c r="H31" s="35"/>
      <c r="I31" s="108">
        <v>0.15</v>
      </c>
      <c r="J31" s="107">
        <f>ROUND(ROUND((SUM(BF81:BF108)),2)*I31,2)</f>
        <v>0</v>
      </c>
      <c r="K31" s="38"/>
    </row>
    <row r="32" spans="2:11" s="1" customFormat="1" ht="14.25" customHeight="1" hidden="1">
      <c r="B32" s="34"/>
      <c r="C32" s="35"/>
      <c r="D32" s="35"/>
      <c r="E32" s="42" t="s">
        <v>46</v>
      </c>
      <c r="F32" s="107">
        <f>ROUND(SUM(BG81:BG108),2)</f>
        <v>0</v>
      </c>
      <c r="G32" s="35"/>
      <c r="H32" s="35"/>
      <c r="I32" s="108">
        <v>0.21</v>
      </c>
      <c r="J32" s="107">
        <v>0</v>
      </c>
      <c r="K32" s="38"/>
    </row>
    <row r="33" spans="2:11" s="1" customFormat="1" ht="14.25" customHeight="1" hidden="1">
      <c r="B33" s="34"/>
      <c r="C33" s="35"/>
      <c r="D33" s="35"/>
      <c r="E33" s="42" t="s">
        <v>47</v>
      </c>
      <c r="F33" s="107">
        <f>ROUND(SUM(BH81:BH108),2)</f>
        <v>0</v>
      </c>
      <c r="G33" s="35"/>
      <c r="H33" s="35"/>
      <c r="I33" s="108">
        <v>0.15</v>
      </c>
      <c r="J33" s="107">
        <v>0</v>
      </c>
      <c r="K33" s="38"/>
    </row>
    <row r="34" spans="2:11" s="1" customFormat="1" ht="14.25" customHeight="1" hidden="1">
      <c r="B34" s="34"/>
      <c r="C34" s="35"/>
      <c r="D34" s="35"/>
      <c r="E34" s="42" t="s">
        <v>48</v>
      </c>
      <c r="F34" s="107">
        <f>ROUND(SUM(BI81:BI108),2)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49</v>
      </c>
      <c r="E36" s="65"/>
      <c r="F36" s="65"/>
      <c r="G36" s="111" t="s">
        <v>50</v>
      </c>
      <c r="H36" s="112" t="s">
        <v>51</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98</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9" t="str">
        <f>E7</f>
        <v>VD Čejetičky, oprava kamenných a betonových konstrukcí jezu nad vodou a nábřežních zdí na PB</v>
      </c>
      <c r="F45" s="245"/>
      <c r="G45" s="245"/>
      <c r="H45" s="245"/>
      <c r="I45" s="95"/>
      <c r="J45" s="35"/>
      <c r="K45" s="38"/>
    </row>
    <row r="46" spans="2:11" s="1" customFormat="1" ht="14.25" customHeight="1">
      <c r="B46" s="34"/>
      <c r="C46" s="30" t="s">
        <v>96</v>
      </c>
      <c r="D46" s="35"/>
      <c r="E46" s="35"/>
      <c r="F46" s="35"/>
      <c r="G46" s="35"/>
      <c r="H46" s="35"/>
      <c r="I46" s="95"/>
      <c r="J46" s="35"/>
      <c r="K46" s="38"/>
    </row>
    <row r="47" spans="2:11" s="1" customFormat="1" ht="23.25" customHeight="1">
      <c r="B47" s="34"/>
      <c r="C47" s="35"/>
      <c r="D47" s="35"/>
      <c r="E47" s="270" t="str">
        <f>E9</f>
        <v>VON - Vedlejší a ostatní náklady</v>
      </c>
      <c r="F47" s="245"/>
      <c r="G47" s="245"/>
      <c r="H47" s="245"/>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24</v>
      </c>
      <c r="D49" s="35"/>
      <c r="E49" s="35"/>
      <c r="F49" s="28" t="str">
        <f>F12</f>
        <v> </v>
      </c>
      <c r="G49" s="35"/>
      <c r="H49" s="35"/>
      <c r="I49" s="96" t="s">
        <v>26</v>
      </c>
      <c r="J49" s="97" t="str">
        <f>IF(J12="","",J12)</f>
        <v>21.4.2016</v>
      </c>
      <c r="K49" s="38"/>
    </row>
    <row r="50" spans="2:11" s="1" customFormat="1" ht="6.75" customHeight="1">
      <c r="B50" s="34"/>
      <c r="C50" s="35"/>
      <c r="D50" s="35"/>
      <c r="E50" s="35"/>
      <c r="F50" s="35"/>
      <c r="G50" s="35"/>
      <c r="H50" s="35"/>
      <c r="I50" s="95"/>
      <c r="J50" s="35"/>
      <c r="K50" s="38"/>
    </row>
    <row r="51" spans="2:11" s="1" customFormat="1" ht="15">
      <c r="B51" s="34"/>
      <c r="C51" s="30" t="s">
        <v>30</v>
      </c>
      <c r="D51" s="35"/>
      <c r="E51" s="35"/>
      <c r="F51" s="28" t="str">
        <f>E15</f>
        <v> </v>
      </c>
      <c r="G51" s="35"/>
      <c r="H51" s="35"/>
      <c r="I51" s="96" t="s">
        <v>35</v>
      </c>
      <c r="J51" s="28" t="str">
        <f>E21</f>
        <v> </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99</v>
      </c>
      <c r="D54" s="109"/>
      <c r="E54" s="109"/>
      <c r="F54" s="109"/>
      <c r="G54" s="109"/>
      <c r="H54" s="109"/>
      <c r="I54" s="120"/>
      <c r="J54" s="121" t="s">
        <v>100</v>
      </c>
      <c r="K54" s="122"/>
    </row>
    <row r="55" spans="2:11" s="1" customFormat="1" ht="9.75" customHeight="1">
      <c r="B55" s="34"/>
      <c r="C55" s="35"/>
      <c r="D55" s="35"/>
      <c r="E55" s="35"/>
      <c r="F55" s="35"/>
      <c r="G55" s="35"/>
      <c r="H55" s="35"/>
      <c r="I55" s="95"/>
      <c r="J55" s="35"/>
      <c r="K55" s="38"/>
    </row>
    <row r="56" spans="2:47" s="1" customFormat="1" ht="29.25" customHeight="1">
      <c r="B56" s="34"/>
      <c r="C56" s="123" t="s">
        <v>101</v>
      </c>
      <c r="D56" s="35"/>
      <c r="E56" s="35"/>
      <c r="F56" s="35"/>
      <c r="G56" s="35"/>
      <c r="H56" s="35"/>
      <c r="I56" s="95"/>
      <c r="J56" s="105">
        <f>J81</f>
        <v>0</v>
      </c>
      <c r="K56" s="38"/>
      <c r="AU56" s="17" t="s">
        <v>102</v>
      </c>
    </row>
    <row r="57" spans="2:11" s="7" customFormat="1" ht="24.75" customHeight="1">
      <c r="B57" s="124"/>
      <c r="C57" s="125"/>
      <c r="D57" s="126" t="s">
        <v>822</v>
      </c>
      <c r="E57" s="127"/>
      <c r="F57" s="127"/>
      <c r="G57" s="127"/>
      <c r="H57" s="127"/>
      <c r="I57" s="128"/>
      <c r="J57" s="129">
        <f>J82</f>
        <v>0</v>
      </c>
      <c r="K57" s="130"/>
    </row>
    <row r="58" spans="2:11" s="8" customFormat="1" ht="19.5" customHeight="1">
      <c r="B58" s="131"/>
      <c r="C58" s="132"/>
      <c r="D58" s="133" t="s">
        <v>823</v>
      </c>
      <c r="E58" s="134"/>
      <c r="F58" s="134"/>
      <c r="G58" s="134"/>
      <c r="H58" s="134"/>
      <c r="I58" s="135"/>
      <c r="J58" s="136">
        <f>J83</f>
        <v>0</v>
      </c>
      <c r="K58" s="137"/>
    </row>
    <row r="59" spans="2:11" s="8" customFormat="1" ht="19.5" customHeight="1">
      <c r="B59" s="131"/>
      <c r="C59" s="132"/>
      <c r="D59" s="133" t="s">
        <v>824</v>
      </c>
      <c r="E59" s="134"/>
      <c r="F59" s="134"/>
      <c r="G59" s="134"/>
      <c r="H59" s="134"/>
      <c r="I59" s="135"/>
      <c r="J59" s="136">
        <f>J86</f>
        <v>0</v>
      </c>
      <c r="K59" s="137"/>
    </row>
    <row r="60" spans="2:11" s="8" customFormat="1" ht="19.5" customHeight="1">
      <c r="B60" s="131"/>
      <c r="C60" s="132"/>
      <c r="D60" s="133" t="s">
        <v>825</v>
      </c>
      <c r="E60" s="134"/>
      <c r="F60" s="134"/>
      <c r="G60" s="134"/>
      <c r="H60" s="134"/>
      <c r="I60" s="135"/>
      <c r="J60" s="136">
        <f>J93</f>
        <v>0</v>
      </c>
      <c r="K60" s="137"/>
    </row>
    <row r="61" spans="2:11" s="8" customFormat="1" ht="19.5" customHeight="1">
      <c r="B61" s="131"/>
      <c r="C61" s="132"/>
      <c r="D61" s="133" t="s">
        <v>826</v>
      </c>
      <c r="E61" s="134"/>
      <c r="F61" s="134"/>
      <c r="G61" s="134"/>
      <c r="H61" s="134"/>
      <c r="I61" s="135"/>
      <c r="J61" s="136">
        <f>J96</f>
        <v>0</v>
      </c>
      <c r="K61" s="137"/>
    </row>
    <row r="62" spans="2:11" s="1" customFormat="1" ht="21.75" customHeight="1">
      <c r="B62" s="34"/>
      <c r="C62" s="35"/>
      <c r="D62" s="35"/>
      <c r="E62" s="35"/>
      <c r="F62" s="35"/>
      <c r="G62" s="35"/>
      <c r="H62" s="35"/>
      <c r="I62" s="95"/>
      <c r="J62" s="35"/>
      <c r="K62" s="38"/>
    </row>
    <row r="63" spans="2:11" s="1" customFormat="1" ht="6.75" customHeight="1">
      <c r="B63" s="49"/>
      <c r="C63" s="50"/>
      <c r="D63" s="50"/>
      <c r="E63" s="50"/>
      <c r="F63" s="50"/>
      <c r="G63" s="50"/>
      <c r="H63" s="50"/>
      <c r="I63" s="116"/>
      <c r="J63" s="50"/>
      <c r="K63" s="51"/>
    </row>
    <row r="67" spans="2:12" s="1" customFormat="1" ht="6.75" customHeight="1">
      <c r="B67" s="52"/>
      <c r="C67" s="53"/>
      <c r="D67" s="53"/>
      <c r="E67" s="53"/>
      <c r="F67" s="53"/>
      <c r="G67" s="53"/>
      <c r="H67" s="53"/>
      <c r="I67" s="117"/>
      <c r="J67" s="53"/>
      <c r="K67" s="53"/>
      <c r="L67" s="34"/>
    </row>
    <row r="68" spans="2:12" s="1" customFormat="1" ht="36.75" customHeight="1">
      <c r="B68" s="34"/>
      <c r="C68" s="54" t="s">
        <v>110</v>
      </c>
      <c r="I68" s="138"/>
      <c r="L68" s="34"/>
    </row>
    <row r="69" spans="2:12" s="1" customFormat="1" ht="6.75" customHeight="1">
      <c r="B69" s="34"/>
      <c r="I69" s="138"/>
      <c r="L69" s="34"/>
    </row>
    <row r="70" spans="2:12" s="1" customFormat="1" ht="14.25" customHeight="1">
      <c r="B70" s="34"/>
      <c r="C70" s="56" t="s">
        <v>16</v>
      </c>
      <c r="I70" s="138"/>
      <c r="L70" s="34"/>
    </row>
    <row r="71" spans="2:12" s="1" customFormat="1" ht="22.5" customHeight="1">
      <c r="B71" s="34"/>
      <c r="E71" s="272" t="str">
        <f>E7</f>
        <v>VD Čejetičky, oprava kamenných a betonových konstrukcí jezu nad vodou a nábřežních zdí na PB</v>
      </c>
      <c r="F71" s="235"/>
      <c r="G71" s="235"/>
      <c r="H71" s="235"/>
      <c r="I71" s="138"/>
      <c r="L71" s="34"/>
    </row>
    <row r="72" spans="2:12" s="1" customFormat="1" ht="14.25" customHeight="1">
      <c r="B72" s="34"/>
      <c r="C72" s="56" t="s">
        <v>96</v>
      </c>
      <c r="I72" s="138"/>
      <c r="L72" s="34"/>
    </row>
    <row r="73" spans="2:12" s="1" customFormat="1" ht="23.25" customHeight="1">
      <c r="B73" s="34"/>
      <c r="E73" s="253" t="str">
        <f>E9</f>
        <v>VON - Vedlejší a ostatní náklady</v>
      </c>
      <c r="F73" s="235"/>
      <c r="G73" s="235"/>
      <c r="H73" s="235"/>
      <c r="I73" s="138"/>
      <c r="L73" s="34"/>
    </row>
    <row r="74" spans="2:12" s="1" customFormat="1" ht="6.75" customHeight="1">
      <c r="B74" s="34"/>
      <c r="I74" s="138"/>
      <c r="L74" s="34"/>
    </row>
    <row r="75" spans="2:12" s="1" customFormat="1" ht="18" customHeight="1">
      <c r="B75" s="34"/>
      <c r="C75" s="56" t="s">
        <v>24</v>
      </c>
      <c r="F75" s="139" t="str">
        <f>F12</f>
        <v> </v>
      </c>
      <c r="I75" s="140" t="s">
        <v>26</v>
      </c>
      <c r="J75" s="60" t="str">
        <f>IF(J12="","",J12)</f>
        <v>21.4.2016</v>
      </c>
      <c r="L75" s="34"/>
    </row>
    <row r="76" spans="2:12" s="1" customFormat="1" ht="6.75" customHeight="1">
      <c r="B76" s="34"/>
      <c r="I76" s="138"/>
      <c r="L76" s="34"/>
    </row>
    <row r="77" spans="2:12" s="1" customFormat="1" ht="15">
      <c r="B77" s="34"/>
      <c r="C77" s="56" t="s">
        <v>30</v>
      </c>
      <c r="F77" s="139" t="str">
        <f>E15</f>
        <v> </v>
      </c>
      <c r="I77" s="140" t="s">
        <v>35</v>
      </c>
      <c r="J77" s="139" t="str">
        <f>E21</f>
        <v> </v>
      </c>
      <c r="L77" s="34"/>
    </row>
    <row r="78" spans="2:12" s="1" customFormat="1" ht="14.25" customHeight="1">
      <c r="B78" s="34"/>
      <c r="C78" s="56" t="s">
        <v>33</v>
      </c>
      <c r="F78" s="139">
        <f>IF(E18="","",E18)</f>
      </c>
      <c r="I78" s="138"/>
      <c r="L78" s="34"/>
    </row>
    <row r="79" spans="2:12" s="1" customFormat="1" ht="9.75" customHeight="1">
      <c r="B79" s="34"/>
      <c r="I79" s="138"/>
      <c r="L79" s="34"/>
    </row>
    <row r="80" spans="2:20" s="9" customFormat="1" ht="29.25" customHeight="1">
      <c r="B80" s="141"/>
      <c r="C80" s="142" t="s">
        <v>111</v>
      </c>
      <c r="D80" s="143" t="s">
        <v>58</v>
      </c>
      <c r="E80" s="143" t="s">
        <v>54</v>
      </c>
      <c r="F80" s="143" t="s">
        <v>112</v>
      </c>
      <c r="G80" s="143" t="s">
        <v>113</v>
      </c>
      <c r="H80" s="143" t="s">
        <v>114</v>
      </c>
      <c r="I80" s="144" t="s">
        <v>115</v>
      </c>
      <c r="J80" s="143" t="s">
        <v>100</v>
      </c>
      <c r="K80" s="145" t="s">
        <v>116</v>
      </c>
      <c r="L80" s="141"/>
      <c r="M80" s="67" t="s">
        <v>117</v>
      </c>
      <c r="N80" s="68" t="s">
        <v>43</v>
      </c>
      <c r="O80" s="68" t="s">
        <v>118</v>
      </c>
      <c r="P80" s="68" t="s">
        <v>119</v>
      </c>
      <c r="Q80" s="68" t="s">
        <v>120</v>
      </c>
      <c r="R80" s="68" t="s">
        <v>121</v>
      </c>
      <c r="S80" s="68" t="s">
        <v>122</v>
      </c>
      <c r="T80" s="69" t="s">
        <v>123</v>
      </c>
    </row>
    <row r="81" spans="2:63" s="1" customFormat="1" ht="29.25" customHeight="1">
      <c r="B81" s="34"/>
      <c r="C81" s="71" t="s">
        <v>101</v>
      </c>
      <c r="I81" s="138"/>
      <c r="J81" s="146">
        <f>BK81</f>
        <v>0</v>
      </c>
      <c r="L81" s="34"/>
      <c r="M81" s="70"/>
      <c r="N81" s="61"/>
      <c r="O81" s="61"/>
      <c r="P81" s="147">
        <f>P82</f>
        <v>0</v>
      </c>
      <c r="Q81" s="61"/>
      <c r="R81" s="147">
        <f>R82</f>
        <v>0</v>
      </c>
      <c r="S81" s="61"/>
      <c r="T81" s="148">
        <f>T82</f>
        <v>0</v>
      </c>
      <c r="AT81" s="17" t="s">
        <v>72</v>
      </c>
      <c r="AU81" s="17" t="s">
        <v>102</v>
      </c>
      <c r="BK81" s="149">
        <f>BK82</f>
        <v>0</v>
      </c>
    </row>
    <row r="82" spans="2:63" s="10" customFormat="1" ht="36.75" customHeight="1">
      <c r="B82" s="150"/>
      <c r="D82" s="151" t="s">
        <v>72</v>
      </c>
      <c r="E82" s="152" t="s">
        <v>827</v>
      </c>
      <c r="F82" s="152" t="s">
        <v>828</v>
      </c>
      <c r="I82" s="153"/>
      <c r="J82" s="154">
        <f>BK82</f>
        <v>0</v>
      </c>
      <c r="L82" s="150"/>
      <c r="M82" s="155"/>
      <c r="N82" s="156"/>
      <c r="O82" s="156"/>
      <c r="P82" s="157">
        <f>P83+P86+P93+P96</f>
        <v>0</v>
      </c>
      <c r="Q82" s="156"/>
      <c r="R82" s="157">
        <f>R83+R86+R93+R96</f>
        <v>0</v>
      </c>
      <c r="S82" s="156"/>
      <c r="T82" s="158">
        <f>T83+T86+T93+T96</f>
        <v>0</v>
      </c>
      <c r="AR82" s="151" t="s">
        <v>133</v>
      </c>
      <c r="AT82" s="159" t="s">
        <v>72</v>
      </c>
      <c r="AU82" s="159" t="s">
        <v>73</v>
      </c>
      <c r="AY82" s="151" t="s">
        <v>126</v>
      </c>
      <c r="BK82" s="160">
        <f>BK83+BK86+BK93+BK96</f>
        <v>0</v>
      </c>
    </row>
    <row r="83" spans="2:63" s="10" customFormat="1" ht="19.5" customHeight="1">
      <c r="B83" s="150"/>
      <c r="D83" s="161" t="s">
        <v>72</v>
      </c>
      <c r="E83" s="162" t="s">
        <v>829</v>
      </c>
      <c r="F83" s="162" t="s">
        <v>830</v>
      </c>
      <c r="I83" s="153"/>
      <c r="J83" s="163">
        <f>BK83</f>
        <v>0</v>
      </c>
      <c r="L83" s="150"/>
      <c r="M83" s="155"/>
      <c r="N83" s="156"/>
      <c r="O83" s="156"/>
      <c r="P83" s="157">
        <f>SUM(P84:P85)</f>
        <v>0</v>
      </c>
      <c r="Q83" s="156"/>
      <c r="R83" s="157">
        <f>SUM(R84:R85)</f>
        <v>0</v>
      </c>
      <c r="S83" s="156"/>
      <c r="T83" s="158">
        <f>SUM(T84:T85)</f>
        <v>0</v>
      </c>
      <c r="AR83" s="151" t="s">
        <v>160</v>
      </c>
      <c r="AT83" s="159" t="s">
        <v>72</v>
      </c>
      <c r="AU83" s="159" t="s">
        <v>23</v>
      </c>
      <c r="AY83" s="151" t="s">
        <v>126</v>
      </c>
      <c r="BK83" s="160">
        <f>SUM(BK84:BK85)</f>
        <v>0</v>
      </c>
    </row>
    <row r="84" spans="2:65" s="1" customFormat="1" ht="22.5" customHeight="1">
      <c r="B84" s="164"/>
      <c r="C84" s="165" t="s">
        <v>23</v>
      </c>
      <c r="D84" s="165" t="s">
        <v>128</v>
      </c>
      <c r="E84" s="166" t="s">
        <v>831</v>
      </c>
      <c r="F84" s="167" t="s">
        <v>832</v>
      </c>
      <c r="G84" s="168" t="s">
        <v>833</v>
      </c>
      <c r="H84" s="169">
        <v>1</v>
      </c>
      <c r="I84" s="170"/>
      <c r="J84" s="171">
        <f>ROUND(I84*H84,2)</f>
        <v>0</v>
      </c>
      <c r="K84" s="167" t="s">
        <v>22</v>
      </c>
      <c r="L84" s="34"/>
      <c r="M84" s="172" t="s">
        <v>22</v>
      </c>
      <c r="N84" s="173" t="s">
        <v>44</v>
      </c>
      <c r="O84" s="35"/>
      <c r="P84" s="174">
        <f>O84*H84</f>
        <v>0</v>
      </c>
      <c r="Q84" s="174">
        <v>0</v>
      </c>
      <c r="R84" s="174">
        <f>Q84*H84</f>
        <v>0</v>
      </c>
      <c r="S84" s="174">
        <v>0</v>
      </c>
      <c r="T84" s="175">
        <f>S84*H84</f>
        <v>0</v>
      </c>
      <c r="AR84" s="17" t="s">
        <v>834</v>
      </c>
      <c r="AT84" s="17" t="s">
        <v>128</v>
      </c>
      <c r="AU84" s="17" t="s">
        <v>81</v>
      </c>
      <c r="AY84" s="17" t="s">
        <v>126</v>
      </c>
      <c r="BE84" s="176">
        <f>IF(N84="základní",J84,0)</f>
        <v>0</v>
      </c>
      <c r="BF84" s="176">
        <f>IF(N84="snížená",J84,0)</f>
        <v>0</v>
      </c>
      <c r="BG84" s="176">
        <f>IF(N84="zákl. přenesená",J84,0)</f>
        <v>0</v>
      </c>
      <c r="BH84" s="176">
        <f>IF(N84="sníž. přenesená",J84,0)</f>
        <v>0</v>
      </c>
      <c r="BI84" s="176">
        <f>IF(N84="nulová",J84,0)</f>
        <v>0</v>
      </c>
      <c r="BJ84" s="17" t="s">
        <v>23</v>
      </c>
      <c r="BK84" s="176">
        <f>ROUND(I84*H84,2)</f>
        <v>0</v>
      </c>
      <c r="BL84" s="17" t="s">
        <v>834</v>
      </c>
      <c r="BM84" s="17" t="s">
        <v>835</v>
      </c>
    </row>
    <row r="85" spans="2:47" s="1" customFormat="1" ht="198" customHeight="1">
      <c r="B85" s="34"/>
      <c r="D85" s="177" t="s">
        <v>135</v>
      </c>
      <c r="F85" s="178" t="s">
        <v>836</v>
      </c>
      <c r="I85" s="138"/>
      <c r="L85" s="34"/>
      <c r="M85" s="63"/>
      <c r="N85" s="35"/>
      <c r="O85" s="35"/>
      <c r="P85" s="35"/>
      <c r="Q85" s="35"/>
      <c r="R85" s="35"/>
      <c r="S85" s="35"/>
      <c r="T85" s="64"/>
      <c r="AT85" s="17" t="s">
        <v>135</v>
      </c>
      <c r="AU85" s="17" t="s">
        <v>81</v>
      </c>
    </row>
    <row r="86" spans="2:63" s="10" customFormat="1" ht="29.25" customHeight="1">
      <c r="B86" s="150"/>
      <c r="D86" s="161" t="s">
        <v>72</v>
      </c>
      <c r="E86" s="162" t="s">
        <v>837</v>
      </c>
      <c r="F86" s="162" t="s">
        <v>838</v>
      </c>
      <c r="I86" s="153"/>
      <c r="J86" s="163">
        <f>BK86</f>
        <v>0</v>
      </c>
      <c r="L86" s="150"/>
      <c r="M86" s="155"/>
      <c r="N86" s="156"/>
      <c r="O86" s="156"/>
      <c r="P86" s="157">
        <f>SUM(P87:P92)</f>
        <v>0</v>
      </c>
      <c r="Q86" s="156"/>
      <c r="R86" s="157">
        <f>SUM(R87:R92)</f>
        <v>0</v>
      </c>
      <c r="S86" s="156"/>
      <c r="T86" s="158">
        <f>SUM(T87:T92)</f>
        <v>0</v>
      </c>
      <c r="AR86" s="151" t="s">
        <v>133</v>
      </c>
      <c r="AT86" s="159" t="s">
        <v>72</v>
      </c>
      <c r="AU86" s="159" t="s">
        <v>23</v>
      </c>
      <c r="AY86" s="151" t="s">
        <v>126</v>
      </c>
      <c r="BK86" s="160">
        <f>SUM(BK87:BK92)</f>
        <v>0</v>
      </c>
    </row>
    <row r="87" spans="2:65" s="1" customFormat="1" ht="22.5" customHeight="1">
      <c r="B87" s="164"/>
      <c r="C87" s="165" t="s">
        <v>81</v>
      </c>
      <c r="D87" s="165" t="s">
        <v>128</v>
      </c>
      <c r="E87" s="166" t="s">
        <v>839</v>
      </c>
      <c r="F87" s="167" t="s">
        <v>840</v>
      </c>
      <c r="G87" s="168" t="s">
        <v>141</v>
      </c>
      <c r="H87" s="169">
        <v>1</v>
      </c>
      <c r="I87" s="170"/>
      <c r="J87" s="171">
        <f>ROUND(I87*H87,2)</f>
        <v>0</v>
      </c>
      <c r="K87" s="167" t="s">
        <v>22</v>
      </c>
      <c r="L87" s="34"/>
      <c r="M87" s="172" t="s">
        <v>22</v>
      </c>
      <c r="N87" s="173" t="s">
        <v>44</v>
      </c>
      <c r="O87" s="35"/>
      <c r="P87" s="174">
        <f>O87*H87</f>
        <v>0</v>
      </c>
      <c r="Q87" s="174">
        <v>0</v>
      </c>
      <c r="R87" s="174">
        <f>Q87*H87</f>
        <v>0</v>
      </c>
      <c r="S87" s="174">
        <v>0</v>
      </c>
      <c r="T87" s="175">
        <f>S87*H87</f>
        <v>0</v>
      </c>
      <c r="AR87" s="17" t="s">
        <v>834</v>
      </c>
      <c r="AT87" s="17" t="s">
        <v>128</v>
      </c>
      <c r="AU87" s="17" t="s">
        <v>81</v>
      </c>
      <c r="AY87" s="17" t="s">
        <v>126</v>
      </c>
      <c r="BE87" s="176">
        <f>IF(N87="základní",J87,0)</f>
        <v>0</v>
      </c>
      <c r="BF87" s="176">
        <f>IF(N87="snížená",J87,0)</f>
        <v>0</v>
      </c>
      <c r="BG87" s="176">
        <f>IF(N87="zákl. přenesená",J87,0)</f>
        <v>0</v>
      </c>
      <c r="BH87" s="176">
        <f>IF(N87="sníž. přenesená",J87,0)</f>
        <v>0</v>
      </c>
      <c r="BI87" s="176">
        <f>IF(N87="nulová",J87,0)</f>
        <v>0</v>
      </c>
      <c r="BJ87" s="17" t="s">
        <v>23</v>
      </c>
      <c r="BK87" s="176">
        <f>ROUND(I87*H87,2)</f>
        <v>0</v>
      </c>
      <c r="BL87" s="17" t="s">
        <v>834</v>
      </c>
      <c r="BM87" s="17" t="s">
        <v>841</v>
      </c>
    </row>
    <row r="88" spans="2:65" s="1" customFormat="1" ht="31.5" customHeight="1">
      <c r="B88" s="164"/>
      <c r="C88" s="165" t="s">
        <v>147</v>
      </c>
      <c r="D88" s="165" t="s">
        <v>128</v>
      </c>
      <c r="E88" s="166" t="s">
        <v>842</v>
      </c>
      <c r="F88" s="167" t="s">
        <v>843</v>
      </c>
      <c r="G88" s="168" t="s">
        <v>141</v>
      </c>
      <c r="H88" s="169">
        <v>1</v>
      </c>
      <c r="I88" s="170"/>
      <c r="J88" s="171">
        <f>ROUND(I88*H88,2)</f>
        <v>0</v>
      </c>
      <c r="K88" s="167" t="s">
        <v>22</v>
      </c>
      <c r="L88" s="34"/>
      <c r="M88" s="172" t="s">
        <v>22</v>
      </c>
      <c r="N88" s="173" t="s">
        <v>44</v>
      </c>
      <c r="O88" s="35"/>
      <c r="P88" s="174">
        <f>O88*H88</f>
        <v>0</v>
      </c>
      <c r="Q88" s="174">
        <v>0</v>
      </c>
      <c r="R88" s="174">
        <f>Q88*H88</f>
        <v>0</v>
      </c>
      <c r="S88" s="174">
        <v>0</v>
      </c>
      <c r="T88" s="175">
        <f>S88*H88</f>
        <v>0</v>
      </c>
      <c r="AR88" s="17" t="s">
        <v>834</v>
      </c>
      <c r="AT88" s="17" t="s">
        <v>128</v>
      </c>
      <c r="AU88" s="17" t="s">
        <v>81</v>
      </c>
      <c r="AY88" s="17" t="s">
        <v>126</v>
      </c>
      <c r="BE88" s="176">
        <f>IF(N88="základní",J88,0)</f>
        <v>0</v>
      </c>
      <c r="BF88" s="176">
        <f>IF(N88="snížená",J88,0)</f>
        <v>0</v>
      </c>
      <c r="BG88" s="176">
        <f>IF(N88="zákl. přenesená",J88,0)</f>
        <v>0</v>
      </c>
      <c r="BH88" s="176">
        <f>IF(N88="sníž. přenesená",J88,0)</f>
        <v>0</v>
      </c>
      <c r="BI88" s="176">
        <f>IF(N88="nulová",J88,0)</f>
        <v>0</v>
      </c>
      <c r="BJ88" s="17" t="s">
        <v>23</v>
      </c>
      <c r="BK88" s="176">
        <f>ROUND(I88*H88,2)</f>
        <v>0</v>
      </c>
      <c r="BL88" s="17" t="s">
        <v>834</v>
      </c>
      <c r="BM88" s="17" t="s">
        <v>844</v>
      </c>
    </row>
    <row r="89" spans="2:65" s="1" customFormat="1" ht="22.5" customHeight="1">
      <c r="B89" s="164"/>
      <c r="C89" s="165" t="s">
        <v>133</v>
      </c>
      <c r="D89" s="165" t="s">
        <v>128</v>
      </c>
      <c r="E89" s="166" t="s">
        <v>845</v>
      </c>
      <c r="F89" s="167" t="s">
        <v>846</v>
      </c>
      <c r="G89" s="168" t="s">
        <v>141</v>
      </c>
      <c r="H89" s="169">
        <v>3</v>
      </c>
      <c r="I89" s="170"/>
      <c r="J89" s="171">
        <f>ROUND(I89*H89,2)</f>
        <v>0</v>
      </c>
      <c r="K89" s="167" t="s">
        <v>22</v>
      </c>
      <c r="L89" s="34"/>
      <c r="M89" s="172" t="s">
        <v>22</v>
      </c>
      <c r="N89" s="173" t="s">
        <v>44</v>
      </c>
      <c r="O89" s="35"/>
      <c r="P89" s="174">
        <f>O89*H89</f>
        <v>0</v>
      </c>
      <c r="Q89" s="174">
        <v>0</v>
      </c>
      <c r="R89" s="174">
        <f>Q89*H89</f>
        <v>0</v>
      </c>
      <c r="S89" s="174">
        <v>0</v>
      </c>
      <c r="T89" s="175">
        <f>S89*H89</f>
        <v>0</v>
      </c>
      <c r="AR89" s="17" t="s">
        <v>834</v>
      </c>
      <c r="AT89" s="17" t="s">
        <v>128</v>
      </c>
      <c r="AU89" s="17" t="s">
        <v>81</v>
      </c>
      <c r="AY89" s="17" t="s">
        <v>126</v>
      </c>
      <c r="BE89" s="176">
        <f>IF(N89="základní",J89,0)</f>
        <v>0</v>
      </c>
      <c r="BF89" s="176">
        <f>IF(N89="snížená",J89,0)</f>
        <v>0</v>
      </c>
      <c r="BG89" s="176">
        <f>IF(N89="zákl. přenesená",J89,0)</f>
        <v>0</v>
      </c>
      <c r="BH89" s="176">
        <f>IF(N89="sníž. přenesená",J89,0)</f>
        <v>0</v>
      </c>
      <c r="BI89" s="176">
        <f>IF(N89="nulová",J89,0)</f>
        <v>0</v>
      </c>
      <c r="BJ89" s="17" t="s">
        <v>23</v>
      </c>
      <c r="BK89" s="176">
        <f>ROUND(I89*H89,2)</f>
        <v>0</v>
      </c>
      <c r="BL89" s="17" t="s">
        <v>834</v>
      </c>
      <c r="BM89" s="17" t="s">
        <v>847</v>
      </c>
    </row>
    <row r="90" spans="2:47" s="1" customFormat="1" ht="30" customHeight="1">
      <c r="B90" s="34"/>
      <c r="D90" s="180" t="s">
        <v>135</v>
      </c>
      <c r="F90" s="211" t="s">
        <v>848</v>
      </c>
      <c r="I90" s="138"/>
      <c r="L90" s="34"/>
      <c r="M90" s="63"/>
      <c r="N90" s="35"/>
      <c r="O90" s="35"/>
      <c r="P90" s="35"/>
      <c r="Q90" s="35"/>
      <c r="R90" s="35"/>
      <c r="S90" s="35"/>
      <c r="T90" s="64"/>
      <c r="AT90" s="17" t="s">
        <v>135</v>
      </c>
      <c r="AU90" s="17" t="s">
        <v>81</v>
      </c>
    </row>
    <row r="91" spans="2:65" s="1" customFormat="1" ht="31.5" customHeight="1">
      <c r="B91" s="164"/>
      <c r="C91" s="165" t="s">
        <v>252</v>
      </c>
      <c r="D91" s="165" t="s">
        <v>128</v>
      </c>
      <c r="E91" s="166" t="s">
        <v>849</v>
      </c>
      <c r="F91" s="167" t="s">
        <v>850</v>
      </c>
      <c r="G91" s="168" t="s">
        <v>141</v>
      </c>
      <c r="H91" s="169">
        <v>1</v>
      </c>
      <c r="I91" s="170"/>
      <c r="J91" s="171">
        <f>ROUND(I91*H91,2)</f>
        <v>0</v>
      </c>
      <c r="K91" s="167" t="s">
        <v>22</v>
      </c>
      <c r="L91" s="34"/>
      <c r="M91" s="172" t="s">
        <v>22</v>
      </c>
      <c r="N91" s="173" t="s">
        <v>44</v>
      </c>
      <c r="O91" s="35"/>
      <c r="P91" s="174">
        <f>O91*H91</f>
        <v>0</v>
      </c>
      <c r="Q91" s="174">
        <v>0</v>
      </c>
      <c r="R91" s="174">
        <f>Q91*H91</f>
        <v>0</v>
      </c>
      <c r="S91" s="174">
        <v>0</v>
      </c>
      <c r="T91" s="175">
        <f>S91*H91</f>
        <v>0</v>
      </c>
      <c r="AR91" s="17" t="s">
        <v>834</v>
      </c>
      <c r="AT91" s="17" t="s">
        <v>128</v>
      </c>
      <c r="AU91" s="17" t="s">
        <v>81</v>
      </c>
      <c r="AY91" s="17" t="s">
        <v>126</v>
      </c>
      <c r="BE91" s="176">
        <f>IF(N91="základní",J91,0)</f>
        <v>0</v>
      </c>
      <c r="BF91" s="176">
        <f>IF(N91="snížená",J91,0)</f>
        <v>0</v>
      </c>
      <c r="BG91" s="176">
        <f>IF(N91="zákl. přenesená",J91,0)</f>
        <v>0</v>
      </c>
      <c r="BH91" s="176">
        <f>IF(N91="sníž. přenesená",J91,0)</f>
        <v>0</v>
      </c>
      <c r="BI91" s="176">
        <f>IF(N91="nulová",J91,0)</f>
        <v>0</v>
      </c>
      <c r="BJ91" s="17" t="s">
        <v>23</v>
      </c>
      <c r="BK91" s="176">
        <f>ROUND(I91*H91,2)</f>
        <v>0</v>
      </c>
      <c r="BL91" s="17" t="s">
        <v>834</v>
      </c>
      <c r="BM91" s="17" t="s">
        <v>851</v>
      </c>
    </row>
    <row r="92" spans="2:47" s="1" customFormat="1" ht="22.5" customHeight="1">
      <c r="B92" s="34"/>
      <c r="D92" s="177" t="s">
        <v>135</v>
      </c>
      <c r="F92" s="178" t="s">
        <v>850</v>
      </c>
      <c r="I92" s="138"/>
      <c r="L92" s="34"/>
      <c r="M92" s="63"/>
      <c r="N92" s="35"/>
      <c r="O92" s="35"/>
      <c r="P92" s="35"/>
      <c r="Q92" s="35"/>
      <c r="R92" s="35"/>
      <c r="S92" s="35"/>
      <c r="T92" s="64"/>
      <c r="AT92" s="17" t="s">
        <v>135</v>
      </c>
      <c r="AU92" s="17" t="s">
        <v>81</v>
      </c>
    </row>
    <row r="93" spans="2:63" s="10" customFormat="1" ht="29.25" customHeight="1">
      <c r="B93" s="150"/>
      <c r="D93" s="161" t="s">
        <v>72</v>
      </c>
      <c r="E93" s="162" t="s">
        <v>852</v>
      </c>
      <c r="F93" s="162" t="s">
        <v>853</v>
      </c>
      <c r="I93" s="153"/>
      <c r="J93" s="163">
        <f>BK93</f>
        <v>0</v>
      </c>
      <c r="L93" s="150"/>
      <c r="M93" s="155"/>
      <c r="N93" s="156"/>
      <c r="O93" s="156"/>
      <c r="P93" s="157">
        <f>SUM(P94:P95)</f>
        <v>0</v>
      </c>
      <c r="Q93" s="156"/>
      <c r="R93" s="157">
        <f>SUM(R94:R95)</f>
        <v>0</v>
      </c>
      <c r="S93" s="156"/>
      <c r="T93" s="158">
        <f>SUM(T94:T95)</f>
        <v>0</v>
      </c>
      <c r="AR93" s="151" t="s">
        <v>133</v>
      </c>
      <c r="AT93" s="159" t="s">
        <v>72</v>
      </c>
      <c r="AU93" s="159" t="s">
        <v>23</v>
      </c>
      <c r="AY93" s="151" t="s">
        <v>126</v>
      </c>
      <c r="BK93" s="160">
        <f>SUM(BK94:BK95)</f>
        <v>0</v>
      </c>
    </row>
    <row r="94" spans="2:65" s="1" customFormat="1" ht="22.5" customHeight="1">
      <c r="B94" s="164"/>
      <c r="C94" s="165" t="s">
        <v>160</v>
      </c>
      <c r="D94" s="165" t="s">
        <v>128</v>
      </c>
      <c r="E94" s="166" t="s">
        <v>854</v>
      </c>
      <c r="F94" s="167" t="s">
        <v>855</v>
      </c>
      <c r="G94" s="168" t="s">
        <v>141</v>
      </c>
      <c r="H94" s="169">
        <v>3</v>
      </c>
      <c r="I94" s="170"/>
      <c r="J94" s="171">
        <f>ROUND(I94*H94,2)</f>
        <v>0</v>
      </c>
      <c r="K94" s="167" t="s">
        <v>22</v>
      </c>
      <c r="L94" s="34"/>
      <c r="M94" s="172" t="s">
        <v>22</v>
      </c>
      <c r="N94" s="173" t="s">
        <v>44</v>
      </c>
      <c r="O94" s="35"/>
      <c r="P94" s="174">
        <f>O94*H94</f>
        <v>0</v>
      </c>
      <c r="Q94" s="174">
        <v>0</v>
      </c>
      <c r="R94" s="174">
        <f>Q94*H94</f>
        <v>0</v>
      </c>
      <c r="S94" s="174">
        <v>0</v>
      </c>
      <c r="T94" s="175">
        <f>S94*H94</f>
        <v>0</v>
      </c>
      <c r="AR94" s="17" t="s">
        <v>834</v>
      </c>
      <c r="AT94" s="17" t="s">
        <v>128</v>
      </c>
      <c r="AU94" s="17" t="s">
        <v>81</v>
      </c>
      <c r="AY94" s="17" t="s">
        <v>126</v>
      </c>
      <c r="BE94" s="176">
        <f>IF(N94="základní",J94,0)</f>
        <v>0</v>
      </c>
      <c r="BF94" s="176">
        <f>IF(N94="snížená",J94,0)</f>
        <v>0</v>
      </c>
      <c r="BG94" s="176">
        <f>IF(N94="zákl. přenesená",J94,0)</f>
        <v>0</v>
      </c>
      <c r="BH94" s="176">
        <f>IF(N94="sníž. přenesená",J94,0)</f>
        <v>0</v>
      </c>
      <c r="BI94" s="176">
        <f>IF(N94="nulová",J94,0)</f>
        <v>0</v>
      </c>
      <c r="BJ94" s="17" t="s">
        <v>23</v>
      </c>
      <c r="BK94" s="176">
        <f>ROUND(I94*H94,2)</f>
        <v>0</v>
      </c>
      <c r="BL94" s="17" t="s">
        <v>834</v>
      </c>
      <c r="BM94" s="17" t="s">
        <v>856</v>
      </c>
    </row>
    <row r="95" spans="2:65" s="1" customFormat="1" ht="22.5" customHeight="1">
      <c r="B95" s="164"/>
      <c r="C95" s="165" t="s">
        <v>167</v>
      </c>
      <c r="D95" s="165" t="s">
        <v>128</v>
      </c>
      <c r="E95" s="166" t="s">
        <v>857</v>
      </c>
      <c r="F95" s="167" t="s">
        <v>858</v>
      </c>
      <c r="G95" s="168" t="s">
        <v>833</v>
      </c>
      <c r="H95" s="169">
        <v>1</v>
      </c>
      <c r="I95" s="170"/>
      <c r="J95" s="171">
        <f>ROUND(I95*H95,2)</f>
        <v>0</v>
      </c>
      <c r="K95" s="167" t="s">
        <v>22</v>
      </c>
      <c r="L95" s="34"/>
      <c r="M95" s="172" t="s">
        <v>22</v>
      </c>
      <c r="N95" s="173" t="s">
        <v>44</v>
      </c>
      <c r="O95" s="35"/>
      <c r="P95" s="174">
        <f>O95*H95</f>
        <v>0</v>
      </c>
      <c r="Q95" s="174">
        <v>0</v>
      </c>
      <c r="R95" s="174">
        <f>Q95*H95</f>
        <v>0</v>
      </c>
      <c r="S95" s="174">
        <v>0</v>
      </c>
      <c r="T95" s="175">
        <f>S95*H95</f>
        <v>0</v>
      </c>
      <c r="AR95" s="17" t="s">
        <v>834</v>
      </c>
      <c r="AT95" s="17" t="s">
        <v>128</v>
      </c>
      <c r="AU95" s="17" t="s">
        <v>81</v>
      </c>
      <c r="AY95" s="17" t="s">
        <v>126</v>
      </c>
      <c r="BE95" s="176">
        <f>IF(N95="základní",J95,0)</f>
        <v>0</v>
      </c>
      <c r="BF95" s="176">
        <f>IF(N95="snížená",J95,0)</f>
        <v>0</v>
      </c>
      <c r="BG95" s="176">
        <f>IF(N95="zákl. přenesená",J95,0)</f>
        <v>0</v>
      </c>
      <c r="BH95" s="176">
        <f>IF(N95="sníž. přenesená",J95,0)</f>
        <v>0</v>
      </c>
      <c r="BI95" s="176">
        <f>IF(N95="nulová",J95,0)</f>
        <v>0</v>
      </c>
      <c r="BJ95" s="17" t="s">
        <v>23</v>
      </c>
      <c r="BK95" s="176">
        <f>ROUND(I95*H95,2)</f>
        <v>0</v>
      </c>
      <c r="BL95" s="17" t="s">
        <v>834</v>
      </c>
      <c r="BM95" s="17" t="s">
        <v>859</v>
      </c>
    </row>
    <row r="96" spans="2:63" s="10" customFormat="1" ht="29.25" customHeight="1">
      <c r="B96" s="150"/>
      <c r="D96" s="161" t="s">
        <v>72</v>
      </c>
      <c r="E96" s="162" t="s">
        <v>860</v>
      </c>
      <c r="F96" s="162" t="s">
        <v>861</v>
      </c>
      <c r="I96" s="153"/>
      <c r="J96" s="163">
        <f>BK96</f>
        <v>0</v>
      </c>
      <c r="L96" s="150"/>
      <c r="M96" s="155"/>
      <c r="N96" s="156"/>
      <c r="O96" s="156"/>
      <c r="P96" s="157">
        <f>SUM(P97:P108)</f>
        <v>0</v>
      </c>
      <c r="Q96" s="156"/>
      <c r="R96" s="157">
        <f>SUM(R97:R108)</f>
        <v>0</v>
      </c>
      <c r="S96" s="156"/>
      <c r="T96" s="158">
        <f>SUM(T97:T108)</f>
        <v>0</v>
      </c>
      <c r="AR96" s="151" t="s">
        <v>133</v>
      </c>
      <c r="AT96" s="159" t="s">
        <v>72</v>
      </c>
      <c r="AU96" s="159" t="s">
        <v>23</v>
      </c>
      <c r="AY96" s="151" t="s">
        <v>126</v>
      </c>
      <c r="BK96" s="160">
        <f>SUM(BK97:BK108)</f>
        <v>0</v>
      </c>
    </row>
    <row r="97" spans="2:65" s="1" customFormat="1" ht="44.25" customHeight="1">
      <c r="B97" s="164"/>
      <c r="C97" s="165" t="s">
        <v>173</v>
      </c>
      <c r="D97" s="165" t="s">
        <v>128</v>
      </c>
      <c r="E97" s="166" t="s">
        <v>862</v>
      </c>
      <c r="F97" s="167" t="s">
        <v>863</v>
      </c>
      <c r="G97" s="168" t="s">
        <v>833</v>
      </c>
      <c r="H97" s="169">
        <v>1</v>
      </c>
      <c r="I97" s="170"/>
      <c r="J97" s="171">
        <f aca="true" t="shared" si="0" ref="J97:J102">ROUND(I97*H97,2)</f>
        <v>0</v>
      </c>
      <c r="K97" s="167" t="s">
        <v>22</v>
      </c>
      <c r="L97" s="34"/>
      <c r="M97" s="172" t="s">
        <v>22</v>
      </c>
      <c r="N97" s="173" t="s">
        <v>44</v>
      </c>
      <c r="O97" s="35"/>
      <c r="P97" s="174">
        <f aca="true" t="shared" si="1" ref="P97:P102">O97*H97</f>
        <v>0</v>
      </c>
      <c r="Q97" s="174">
        <v>0</v>
      </c>
      <c r="R97" s="174">
        <f aca="true" t="shared" si="2" ref="R97:R102">Q97*H97</f>
        <v>0</v>
      </c>
      <c r="S97" s="174">
        <v>0</v>
      </c>
      <c r="T97" s="175">
        <f aca="true" t="shared" si="3" ref="T97:T102">S97*H97</f>
        <v>0</v>
      </c>
      <c r="AR97" s="17" t="s">
        <v>834</v>
      </c>
      <c r="AT97" s="17" t="s">
        <v>128</v>
      </c>
      <c r="AU97" s="17" t="s">
        <v>81</v>
      </c>
      <c r="AY97" s="17" t="s">
        <v>126</v>
      </c>
      <c r="BE97" s="176">
        <f aca="true" t="shared" si="4" ref="BE97:BE102">IF(N97="základní",J97,0)</f>
        <v>0</v>
      </c>
      <c r="BF97" s="176">
        <f aca="true" t="shared" si="5" ref="BF97:BF102">IF(N97="snížená",J97,0)</f>
        <v>0</v>
      </c>
      <c r="BG97" s="176">
        <f aca="true" t="shared" si="6" ref="BG97:BG102">IF(N97="zákl. přenesená",J97,0)</f>
        <v>0</v>
      </c>
      <c r="BH97" s="176">
        <f aca="true" t="shared" si="7" ref="BH97:BH102">IF(N97="sníž. přenesená",J97,0)</f>
        <v>0</v>
      </c>
      <c r="BI97" s="176">
        <f aca="true" t="shared" si="8" ref="BI97:BI102">IF(N97="nulová",J97,0)</f>
        <v>0</v>
      </c>
      <c r="BJ97" s="17" t="s">
        <v>23</v>
      </c>
      <c r="BK97" s="176">
        <f aca="true" t="shared" si="9" ref="BK97:BK102">ROUND(I97*H97,2)</f>
        <v>0</v>
      </c>
      <c r="BL97" s="17" t="s">
        <v>834</v>
      </c>
      <c r="BM97" s="17" t="s">
        <v>864</v>
      </c>
    </row>
    <row r="98" spans="2:65" s="1" customFormat="1" ht="22.5" customHeight="1">
      <c r="B98" s="164"/>
      <c r="C98" s="165" t="s">
        <v>178</v>
      </c>
      <c r="D98" s="165" t="s">
        <v>128</v>
      </c>
      <c r="E98" s="166" t="s">
        <v>865</v>
      </c>
      <c r="F98" s="167" t="s">
        <v>866</v>
      </c>
      <c r="G98" s="168" t="s">
        <v>833</v>
      </c>
      <c r="H98" s="169">
        <v>1</v>
      </c>
      <c r="I98" s="170"/>
      <c r="J98" s="171">
        <f t="shared" si="0"/>
        <v>0</v>
      </c>
      <c r="K98" s="167" t="s">
        <v>22</v>
      </c>
      <c r="L98" s="34"/>
      <c r="M98" s="172" t="s">
        <v>22</v>
      </c>
      <c r="N98" s="173" t="s">
        <v>44</v>
      </c>
      <c r="O98" s="35"/>
      <c r="P98" s="174">
        <f t="shared" si="1"/>
        <v>0</v>
      </c>
      <c r="Q98" s="174">
        <v>0</v>
      </c>
      <c r="R98" s="174">
        <f t="shared" si="2"/>
        <v>0</v>
      </c>
      <c r="S98" s="174">
        <v>0</v>
      </c>
      <c r="T98" s="175">
        <f t="shared" si="3"/>
        <v>0</v>
      </c>
      <c r="AR98" s="17" t="s">
        <v>834</v>
      </c>
      <c r="AT98" s="17" t="s">
        <v>128</v>
      </c>
      <c r="AU98" s="17" t="s">
        <v>81</v>
      </c>
      <c r="AY98" s="17" t="s">
        <v>126</v>
      </c>
      <c r="BE98" s="176">
        <f t="shared" si="4"/>
        <v>0</v>
      </c>
      <c r="BF98" s="176">
        <f t="shared" si="5"/>
        <v>0</v>
      </c>
      <c r="BG98" s="176">
        <f t="shared" si="6"/>
        <v>0</v>
      </c>
      <c r="BH98" s="176">
        <f t="shared" si="7"/>
        <v>0</v>
      </c>
      <c r="BI98" s="176">
        <f t="shared" si="8"/>
        <v>0</v>
      </c>
      <c r="BJ98" s="17" t="s">
        <v>23</v>
      </c>
      <c r="BK98" s="176">
        <f t="shared" si="9"/>
        <v>0</v>
      </c>
      <c r="BL98" s="17" t="s">
        <v>834</v>
      </c>
      <c r="BM98" s="17" t="s">
        <v>867</v>
      </c>
    </row>
    <row r="99" spans="2:65" s="1" customFormat="1" ht="31.5" customHeight="1">
      <c r="B99" s="164"/>
      <c r="C99" s="165" t="s">
        <v>194</v>
      </c>
      <c r="D99" s="165" t="s">
        <v>128</v>
      </c>
      <c r="E99" s="166" t="s">
        <v>868</v>
      </c>
      <c r="F99" s="167" t="s">
        <v>869</v>
      </c>
      <c r="G99" s="168" t="s">
        <v>833</v>
      </c>
      <c r="H99" s="169">
        <v>1</v>
      </c>
      <c r="I99" s="170"/>
      <c r="J99" s="171">
        <f t="shared" si="0"/>
        <v>0</v>
      </c>
      <c r="K99" s="167" t="s">
        <v>22</v>
      </c>
      <c r="L99" s="34"/>
      <c r="M99" s="172" t="s">
        <v>22</v>
      </c>
      <c r="N99" s="173" t="s">
        <v>44</v>
      </c>
      <c r="O99" s="35"/>
      <c r="P99" s="174">
        <f t="shared" si="1"/>
        <v>0</v>
      </c>
      <c r="Q99" s="174">
        <v>0</v>
      </c>
      <c r="R99" s="174">
        <f t="shared" si="2"/>
        <v>0</v>
      </c>
      <c r="S99" s="174">
        <v>0</v>
      </c>
      <c r="T99" s="175">
        <f t="shared" si="3"/>
        <v>0</v>
      </c>
      <c r="AR99" s="17" t="s">
        <v>834</v>
      </c>
      <c r="AT99" s="17" t="s">
        <v>128</v>
      </c>
      <c r="AU99" s="17" t="s">
        <v>81</v>
      </c>
      <c r="AY99" s="17" t="s">
        <v>126</v>
      </c>
      <c r="BE99" s="176">
        <f t="shared" si="4"/>
        <v>0</v>
      </c>
      <c r="BF99" s="176">
        <f t="shared" si="5"/>
        <v>0</v>
      </c>
      <c r="BG99" s="176">
        <f t="shared" si="6"/>
        <v>0</v>
      </c>
      <c r="BH99" s="176">
        <f t="shared" si="7"/>
        <v>0</v>
      </c>
      <c r="BI99" s="176">
        <f t="shared" si="8"/>
        <v>0</v>
      </c>
      <c r="BJ99" s="17" t="s">
        <v>23</v>
      </c>
      <c r="BK99" s="176">
        <f t="shared" si="9"/>
        <v>0</v>
      </c>
      <c r="BL99" s="17" t="s">
        <v>834</v>
      </c>
      <c r="BM99" s="17" t="s">
        <v>870</v>
      </c>
    </row>
    <row r="100" spans="2:65" s="1" customFormat="1" ht="22.5" customHeight="1">
      <c r="B100" s="164"/>
      <c r="C100" s="165" t="s">
        <v>28</v>
      </c>
      <c r="D100" s="165" t="s">
        <v>128</v>
      </c>
      <c r="E100" s="166" t="s">
        <v>871</v>
      </c>
      <c r="F100" s="167" t="s">
        <v>872</v>
      </c>
      <c r="G100" s="168" t="s">
        <v>833</v>
      </c>
      <c r="H100" s="169">
        <v>1</v>
      </c>
      <c r="I100" s="170"/>
      <c r="J100" s="171">
        <f t="shared" si="0"/>
        <v>0</v>
      </c>
      <c r="K100" s="167" t="s">
        <v>22</v>
      </c>
      <c r="L100" s="34"/>
      <c r="M100" s="172" t="s">
        <v>22</v>
      </c>
      <c r="N100" s="173" t="s">
        <v>44</v>
      </c>
      <c r="O100" s="35"/>
      <c r="P100" s="174">
        <f t="shared" si="1"/>
        <v>0</v>
      </c>
      <c r="Q100" s="174">
        <v>0</v>
      </c>
      <c r="R100" s="174">
        <f t="shared" si="2"/>
        <v>0</v>
      </c>
      <c r="S100" s="174">
        <v>0</v>
      </c>
      <c r="T100" s="175">
        <f t="shared" si="3"/>
        <v>0</v>
      </c>
      <c r="AR100" s="17" t="s">
        <v>834</v>
      </c>
      <c r="AT100" s="17" t="s">
        <v>128</v>
      </c>
      <c r="AU100" s="17" t="s">
        <v>81</v>
      </c>
      <c r="AY100" s="17" t="s">
        <v>126</v>
      </c>
      <c r="BE100" s="176">
        <f t="shared" si="4"/>
        <v>0</v>
      </c>
      <c r="BF100" s="176">
        <f t="shared" si="5"/>
        <v>0</v>
      </c>
      <c r="BG100" s="176">
        <f t="shared" si="6"/>
        <v>0</v>
      </c>
      <c r="BH100" s="176">
        <f t="shared" si="7"/>
        <v>0</v>
      </c>
      <c r="BI100" s="176">
        <f t="shared" si="8"/>
        <v>0</v>
      </c>
      <c r="BJ100" s="17" t="s">
        <v>23</v>
      </c>
      <c r="BK100" s="176">
        <f t="shared" si="9"/>
        <v>0</v>
      </c>
      <c r="BL100" s="17" t="s">
        <v>834</v>
      </c>
      <c r="BM100" s="17" t="s">
        <v>873</v>
      </c>
    </row>
    <row r="101" spans="2:65" s="1" customFormat="1" ht="31.5" customHeight="1">
      <c r="B101" s="164"/>
      <c r="C101" s="165" t="s">
        <v>205</v>
      </c>
      <c r="D101" s="165" t="s">
        <v>128</v>
      </c>
      <c r="E101" s="166" t="s">
        <v>874</v>
      </c>
      <c r="F101" s="167" t="s">
        <v>875</v>
      </c>
      <c r="G101" s="168" t="s">
        <v>833</v>
      </c>
      <c r="H101" s="169">
        <v>1</v>
      </c>
      <c r="I101" s="170"/>
      <c r="J101" s="171">
        <f t="shared" si="0"/>
        <v>0</v>
      </c>
      <c r="K101" s="167" t="s">
        <v>22</v>
      </c>
      <c r="L101" s="34"/>
      <c r="M101" s="172" t="s">
        <v>22</v>
      </c>
      <c r="N101" s="173" t="s">
        <v>44</v>
      </c>
      <c r="O101" s="35"/>
      <c r="P101" s="174">
        <f t="shared" si="1"/>
        <v>0</v>
      </c>
      <c r="Q101" s="174">
        <v>0</v>
      </c>
      <c r="R101" s="174">
        <f t="shared" si="2"/>
        <v>0</v>
      </c>
      <c r="S101" s="174">
        <v>0</v>
      </c>
      <c r="T101" s="175">
        <f t="shared" si="3"/>
        <v>0</v>
      </c>
      <c r="AR101" s="17" t="s">
        <v>834</v>
      </c>
      <c r="AT101" s="17" t="s">
        <v>128</v>
      </c>
      <c r="AU101" s="17" t="s">
        <v>81</v>
      </c>
      <c r="AY101" s="17" t="s">
        <v>126</v>
      </c>
      <c r="BE101" s="176">
        <f t="shared" si="4"/>
        <v>0</v>
      </c>
      <c r="BF101" s="176">
        <f t="shared" si="5"/>
        <v>0</v>
      </c>
      <c r="BG101" s="176">
        <f t="shared" si="6"/>
        <v>0</v>
      </c>
      <c r="BH101" s="176">
        <f t="shared" si="7"/>
        <v>0</v>
      </c>
      <c r="BI101" s="176">
        <f t="shared" si="8"/>
        <v>0</v>
      </c>
      <c r="BJ101" s="17" t="s">
        <v>23</v>
      </c>
      <c r="BK101" s="176">
        <f t="shared" si="9"/>
        <v>0</v>
      </c>
      <c r="BL101" s="17" t="s">
        <v>834</v>
      </c>
      <c r="BM101" s="17" t="s">
        <v>876</v>
      </c>
    </row>
    <row r="102" spans="2:65" s="1" customFormat="1" ht="22.5" customHeight="1">
      <c r="B102" s="164"/>
      <c r="C102" s="165" t="s">
        <v>214</v>
      </c>
      <c r="D102" s="165" t="s">
        <v>128</v>
      </c>
      <c r="E102" s="166" t="s">
        <v>877</v>
      </c>
      <c r="F102" s="167" t="s">
        <v>878</v>
      </c>
      <c r="G102" s="168" t="s">
        <v>833</v>
      </c>
      <c r="H102" s="169">
        <v>1</v>
      </c>
      <c r="I102" s="170"/>
      <c r="J102" s="171">
        <f t="shared" si="0"/>
        <v>0</v>
      </c>
      <c r="K102" s="167" t="s">
        <v>22</v>
      </c>
      <c r="L102" s="34"/>
      <c r="M102" s="172" t="s">
        <v>22</v>
      </c>
      <c r="N102" s="173" t="s">
        <v>44</v>
      </c>
      <c r="O102" s="35"/>
      <c r="P102" s="174">
        <f t="shared" si="1"/>
        <v>0</v>
      </c>
      <c r="Q102" s="174">
        <v>0</v>
      </c>
      <c r="R102" s="174">
        <f t="shared" si="2"/>
        <v>0</v>
      </c>
      <c r="S102" s="174">
        <v>0</v>
      </c>
      <c r="T102" s="175">
        <f t="shared" si="3"/>
        <v>0</v>
      </c>
      <c r="AR102" s="17" t="s">
        <v>834</v>
      </c>
      <c r="AT102" s="17" t="s">
        <v>128</v>
      </c>
      <c r="AU102" s="17" t="s">
        <v>81</v>
      </c>
      <c r="AY102" s="17" t="s">
        <v>126</v>
      </c>
      <c r="BE102" s="176">
        <f t="shared" si="4"/>
        <v>0</v>
      </c>
      <c r="BF102" s="176">
        <f t="shared" si="5"/>
        <v>0</v>
      </c>
      <c r="BG102" s="176">
        <f t="shared" si="6"/>
        <v>0</v>
      </c>
      <c r="BH102" s="176">
        <f t="shared" si="7"/>
        <v>0</v>
      </c>
      <c r="BI102" s="176">
        <f t="shared" si="8"/>
        <v>0</v>
      </c>
      <c r="BJ102" s="17" t="s">
        <v>23</v>
      </c>
      <c r="BK102" s="176">
        <f t="shared" si="9"/>
        <v>0</v>
      </c>
      <c r="BL102" s="17" t="s">
        <v>834</v>
      </c>
      <c r="BM102" s="17" t="s">
        <v>879</v>
      </c>
    </row>
    <row r="103" spans="2:47" s="1" customFormat="1" ht="54" customHeight="1">
      <c r="B103" s="34"/>
      <c r="D103" s="180" t="s">
        <v>135</v>
      </c>
      <c r="F103" s="211" t="s">
        <v>880</v>
      </c>
      <c r="I103" s="138"/>
      <c r="L103" s="34"/>
      <c r="M103" s="63"/>
      <c r="N103" s="35"/>
      <c r="O103" s="35"/>
      <c r="P103" s="35"/>
      <c r="Q103" s="35"/>
      <c r="R103" s="35"/>
      <c r="S103" s="35"/>
      <c r="T103" s="64"/>
      <c r="AT103" s="17" t="s">
        <v>135</v>
      </c>
      <c r="AU103" s="17" t="s">
        <v>81</v>
      </c>
    </row>
    <row r="104" spans="2:65" s="1" customFormat="1" ht="44.25" customHeight="1">
      <c r="B104" s="164"/>
      <c r="C104" s="165" t="s">
        <v>220</v>
      </c>
      <c r="D104" s="165" t="s">
        <v>128</v>
      </c>
      <c r="E104" s="166" t="s">
        <v>881</v>
      </c>
      <c r="F104" s="167" t="s">
        <v>882</v>
      </c>
      <c r="G104" s="168" t="s">
        <v>833</v>
      </c>
      <c r="H104" s="169">
        <v>1</v>
      </c>
      <c r="I104" s="170"/>
      <c r="J104" s="171">
        <f>ROUND(I104*H104,2)</f>
        <v>0</v>
      </c>
      <c r="K104" s="167" t="s">
        <v>22</v>
      </c>
      <c r="L104" s="34"/>
      <c r="M104" s="172" t="s">
        <v>22</v>
      </c>
      <c r="N104" s="173" t="s">
        <v>44</v>
      </c>
      <c r="O104" s="35"/>
      <c r="P104" s="174">
        <f>O104*H104</f>
        <v>0</v>
      </c>
      <c r="Q104" s="174">
        <v>0</v>
      </c>
      <c r="R104" s="174">
        <f>Q104*H104</f>
        <v>0</v>
      </c>
      <c r="S104" s="174">
        <v>0</v>
      </c>
      <c r="T104" s="175">
        <f>S104*H104</f>
        <v>0</v>
      </c>
      <c r="AR104" s="17" t="s">
        <v>834</v>
      </c>
      <c r="AT104" s="17" t="s">
        <v>128</v>
      </c>
      <c r="AU104" s="17" t="s">
        <v>81</v>
      </c>
      <c r="AY104" s="17" t="s">
        <v>126</v>
      </c>
      <c r="BE104" s="176">
        <f>IF(N104="základní",J104,0)</f>
        <v>0</v>
      </c>
      <c r="BF104" s="176">
        <f>IF(N104="snížená",J104,0)</f>
        <v>0</v>
      </c>
      <c r="BG104" s="176">
        <f>IF(N104="zákl. přenesená",J104,0)</f>
        <v>0</v>
      </c>
      <c r="BH104" s="176">
        <f>IF(N104="sníž. přenesená",J104,0)</f>
        <v>0</v>
      </c>
      <c r="BI104" s="176">
        <f>IF(N104="nulová",J104,0)</f>
        <v>0</v>
      </c>
      <c r="BJ104" s="17" t="s">
        <v>23</v>
      </c>
      <c r="BK104" s="176">
        <f>ROUND(I104*H104,2)</f>
        <v>0</v>
      </c>
      <c r="BL104" s="17" t="s">
        <v>834</v>
      </c>
      <c r="BM104" s="17" t="s">
        <v>883</v>
      </c>
    </row>
    <row r="105" spans="2:47" s="1" customFormat="1" ht="30" customHeight="1">
      <c r="B105" s="34"/>
      <c r="D105" s="180" t="s">
        <v>232</v>
      </c>
      <c r="F105" s="229" t="s">
        <v>884</v>
      </c>
      <c r="I105" s="138"/>
      <c r="L105" s="34"/>
      <c r="M105" s="63"/>
      <c r="N105" s="35"/>
      <c r="O105" s="35"/>
      <c r="P105" s="35"/>
      <c r="Q105" s="35"/>
      <c r="R105" s="35"/>
      <c r="S105" s="35"/>
      <c r="T105" s="64"/>
      <c r="AT105" s="17" t="s">
        <v>232</v>
      </c>
      <c r="AU105" s="17" t="s">
        <v>81</v>
      </c>
    </row>
    <row r="106" spans="2:65" s="1" customFormat="1" ht="22.5" customHeight="1">
      <c r="B106" s="164"/>
      <c r="C106" s="165" t="s">
        <v>226</v>
      </c>
      <c r="D106" s="165" t="s">
        <v>128</v>
      </c>
      <c r="E106" s="166" t="s">
        <v>885</v>
      </c>
      <c r="F106" s="167" t="s">
        <v>886</v>
      </c>
      <c r="G106" s="168" t="s">
        <v>833</v>
      </c>
      <c r="H106" s="169">
        <v>1</v>
      </c>
      <c r="I106" s="170"/>
      <c r="J106" s="171">
        <f>ROUND(I106*H106,2)</f>
        <v>0</v>
      </c>
      <c r="K106" s="167" t="s">
        <v>22</v>
      </c>
      <c r="L106" s="34"/>
      <c r="M106" s="172" t="s">
        <v>22</v>
      </c>
      <c r="N106" s="173" t="s">
        <v>44</v>
      </c>
      <c r="O106" s="35"/>
      <c r="P106" s="174">
        <f>O106*H106</f>
        <v>0</v>
      </c>
      <c r="Q106" s="174">
        <v>0</v>
      </c>
      <c r="R106" s="174">
        <f>Q106*H106</f>
        <v>0</v>
      </c>
      <c r="S106" s="174">
        <v>0</v>
      </c>
      <c r="T106" s="175">
        <f>S106*H106</f>
        <v>0</v>
      </c>
      <c r="AR106" s="17" t="s">
        <v>834</v>
      </c>
      <c r="AT106" s="17" t="s">
        <v>128</v>
      </c>
      <c r="AU106" s="17" t="s">
        <v>81</v>
      </c>
      <c r="AY106" s="17" t="s">
        <v>126</v>
      </c>
      <c r="BE106" s="176">
        <f>IF(N106="základní",J106,0)</f>
        <v>0</v>
      </c>
      <c r="BF106" s="176">
        <f>IF(N106="snížená",J106,0)</f>
        <v>0</v>
      </c>
      <c r="BG106" s="176">
        <f>IF(N106="zákl. přenesená",J106,0)</f>
        <v>0</v>
      </c>
      <c r="BH106" s="176">
        <f>IF(N106="sníž. přenesená",J106,0)</f>
        <v>0</v>
      </c>
      <c r="BI106" s="176">
        <f>IF(N106="nulová",J106,0)</f>
        <v>0</v>
      </c>
      <c r="BJ106" s="17" t="s">
        <v>23</v>
      </c>
      <c r="BK106" s="176">
        <f>ROUND(I106*H106,2)</f>
        <v>0</v>
      </c>
      <c r="BL106" s="17" t="s">
        <v>834</v>
      </c>
      <c r="BM106" s="17" t="s">
        <v>887</v>
      </c>
    </row>
    <row r="107" spans="2:65" s="1" customFormat="1" ht="22.5" customHeight="1">
      <c r="B107" s="164"/>
      <c r="C107" s="165" t="s">
        <v>8</v>
      </c>
      <c r="D107" s="165" t="s">
        <v>128</v>
      </c>
      <c r="E107" s="166" t="s">
        <v>888</v>
      </c>
      <c r="F107" s="167" t="s">
        <v>889</v>
      </c>
      <c r="G107" s="168" t="s">
        <v>833</v>
      </c>
      <c r="H107" s="169">
        <v>1</v>
      </c>
      <c r="I107" s="170"/>
      <c r="J107" s="171">
        <f>ROUND(I107*H107,2)</f>
        <v>0</v>
      </c>
      <c r="K107" s="167" t="s">
        <v>22</v>
      </c>
      <c r="L107" s="34"/>
      <c r="M107" s="172" t="s">
        <v>22</v>
      </c>
      <c r="N107" s="173" t="s">
        <v>44</v>
      </c>
      <c r="O107" s="35"/>
      <c r="P107" s="174">
        <f>O107*H107</f>
        <v>0</v>
      </c>
      <c r="Q107" s="174">
        <v>0</v>
      </c>
      <c r="R107" s="174">
        <f>Q107*H107</f>
        <v>0</v>
      </c>
      <c r="S107" s="174">
        <v>0</v>
      </c>
      <c r="T107" s="175">
        <f>S107*H107</f>
        <v>0</v>
      </c>
      <c r="AR107" s="17" t="s">
        <v>834</v>
      </c>
      <c r="AT107" s="17" t="s">
        <v>128</v>
      </c>
      <c r="AU107" s="17" t="s">
        <v>81</v>
      </c>
      <c r="AY107" s="17" t="s">
        <v>126</v>
      </c>
      <c r="BE107" s="176">
        <f>IF(N107="základní",J107,0)</f>
        <v>0</v>
      </c>
      <c r="BF107" s="176">
        <f>IF(N107="snížená",J107,0)</f>
        <v>0</v>
      </c>
      <c r="BG107" s="176">
        <f>IF(N107="zákl. přenesená",J107,0)</f>
        <v>0</v>
      </c>
      <c r="BH107" s="176">
        <f>IF(N107="sníž. přenesená",J107,0)</f>
        <v>0</v>
      </c>
      <c r="BI107" s="176">
        <f>IF(N107="nulová",J107,0)</f>
        <v>0</v>
      </c>
      <c r="BJ107" s="17" t="s">
        <v>23</v>
      </c>
      <c r="BK107" s="176">
        <f>ROUND(I107*H107,2)</f>
        <v>0</v>
      </c>
      <c r="BL107" s="17" t="s">
        <v>834</v>
      </c>
      <c r="BM107" s="17" t="s">
        <v>890</v>
      </c>
    </row>
    <row r="108" spans="2:65" s="1" customFormat="1" ht="31.5" customHeight="1">
      <c r="B108" s="164"/>
      <c r="C108" s="165" t="s">
        <v>239</v>
      </c>
      <c r="D108" s="165" t="s">
        <v>128</v>
      </c>
      <c r="E108" s="166" t="s">
        <v>891</v>
      </c>
      <c r="F108" s="167" t="s">
        <v>892</v>
      </c>
      <c r="G108" s="168" t="s">
        <v>833</v>
      </c>
      <c r="H108" s="169">
        <v>1</v>
      </c>
      <c r="I108" s="170"/>
      <c r="J108" s="171">
        <f>ROUND(I108*H108,2)</f>
        <v>0</v>
      </c>
      <c r="K108" s="167" t="s">
        <v>22</v>
      </c>
      <c r="L108" s="34"/>
      <c r="M108" s="172" t="s">
        <v>22</v>
      </c>
      <c r="N108" s="230" t="s">
        <v>44</v>
      </c>
      <c r="O108" s="221"/>
      <c r="P108" s="231">
        <f>O108*H108</f>
        <v>0</v>
      </c>
      <c r="Q108" s="231">
        <v>0</v>
      </c>
      <c r="R108" s="231">
        <f>Q108*H108</f>
        <v>0</v>
      </c>
      <c r="S108" s="231">
        <v>0</v>
      </c>
      <c r="T108" s="232">
        <f>S108*H108</f>
        <v>0</v>
      </c>
      <c r="AR108" s="17" t="s">
        <v>834</v>
      </c>
      <c r="AT108" s="17" t="s">
        <v>128</v>
      </c>
      <c r="AU108" s="17" t="s">
        <v>81</v>
      </c>
      <c r="AY108" s="17" t="s">
        <v>126</v>
      </c>
      <c r="BE108" s="176">
        <f>IF(N108="základní",J108,0)</f>
        <v>0</v>
      </c>
      <c r="BF108" s="176">
        <f>IF(N108="snížená",J108,0)</f>
        <v>0</v>
      </c>
      <c r="BG108" s="176">
        <f>IF(N108="zákl. přenesená",J108,0)</f>
        <v>0</v>
      </c>
      <c r="BH108" s="176">
        <f>IF(N108="sníž. přenesená",J108,0)</f>
        <v>0</v>
      </c>
      <c r="BI108" s="176">
        <f>IF(N108="nulová",J108,0)</f>
        <v>0</v>
      </c>
      <c r="BJ108" s="17" t="s">
        <v>23</v>
      </c>
      <c r="BK108" s="176">
        <f>ROUND(I108*H108,2)</f>
        <v>0</v>
      </c>
      <c r="BL108" s="17" t="s">
        <v>834</v>
      </c>
      <c r="BM108" s="17" t="s">
        <v>893</v>
      </c>
    </row>
    <row r="109" spans="2:12" s="1" customFormat="1" ht="6.75" customHeight="1">
      <c r="B109" s="49"/>
      <c r="C109" s="50"/>
      <c r="D109" s="50"/>
      <c r="E109" s="50"/>
      <c r="F109" s="50"/>
      <c r="G109" s="50"/>
      <c r="H109" s="50"/>
      <c r="I109" s="116"/>
      <c r="J109" s="50"/>
      <c r="K109" s="50"/>
      <c r="L109" s="34"/>
    </row>
    <row r="342" ht="13.5">
      <c r="AT342" s="223"/>
    </row>
  </sheetData>
  <sheetProtection password="CC35" sheet="1" objects="1" scenarios="1" formatColumns="0" formatRows="0" sort="0" autoFilter="0"/>
  <autoFilter ref="C80:K80"/>
  <mergeCells count="9">
    <mergeCell ref="E73:H73"/>
    <mergeCell ref="G1:H1"/>
    <mergeCell ref="L2:V2"/>
    <mergeCell ref="E7:H7"/>
    <mergeCell ref="E9:H9"/>
    <mergeCell ref="E24:H24"/>
    <mergeCell ref="E45:H45"/>
    <mergeCell ref="E47:H47"/>
    <mergeCell ref="E71:H71"/>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7.140625" style="284" customWidth="1"/>
    <col min="2" max="2" width="1.421875" style="284" customWidth="1"/>
    <col min="3" max="4" width="4.28125" style="284" customWidth="1"/>
    <col min="5" max="5" width="10.00390625" style="284" customWidth="1"/>
    <col min="6" max="6" width="7.8515625" style="284" customWidth="1"/>
    <col min="7" max="7" width="4.28125" style="284" customWidth="1"/>
    <col min="8" max="8" width="66.7109375" style="284" customWidth="1"/>
    <col min="9" max="10" width="17.140625" style="284" customWidth="1"/>
    <col min="11" max="11" width="1.421875" style="284" customWidth="1"/>
    <col min="12" max="16384" width="9.140625" style="284" customWidth="1"/>
  </cols>
  <sheetData>
    <row r="1" ht="37.5" customHeight="1"/>
    <row r="2" spans="2:11" ht="7.5" customHeight="1">
      <c r="B2" s="285"/>
      <c r="C2" s="286"/>
      <c r="D2" s="286"/>
      <c r="E2" s="286"/>
      <c r="F2" s="286"/>
      <c r="G2" s="286"/>
      <c r="H2" s="286"/>
      <c r="I2" s="286"/>
      <c r="J2" s="286"/>
      <c r="K2" s="287"/>
    </row>
    <row r="3" spans="2:11" s="291" customFormat="1" ht="45" customHeight="1">
      <c r="B3" s="288"/>
      <c r="C3" s="289" t="s">
        <v>901</v>
      </c>
      <c r="D3" s="289"/>
      <c r="E3" s="289"/>
      <c r="F3" s="289"/>
      <c r="G3" s="289"/>
      <c r="H3" s="289"/>
      <c r="I3" s="289"/>
      <c r="J3" s="289"/>
      <c r="K3" s="290"/>
    </row>
    <row r="4" spans="2:11" ht="25.5" customHeight="1">
      <c r="B4" s="292"/>
      <c r="C4" s="293" t="s">
        <v>902</v>
      </c>
      <c r="D4" s="293"/>
      <c r="E4" s="293"/>
      <c r="F4" s="293"/>
      <c r="G4" s="293"/>
      <c r="H4" s="293"/>
      <c r="I4" s="293"/>
      <c r="J4" s="293"/>
      <c r="K4" s="294"/>
    </row>
    <row r="5" spans="2:11" ht="5.25" customHeight="1">
      <c r="B5" s="292"/>
      <c r="C5" s="295"/>
      <c r="D5" s="295"/>
      <c r="E5" s="295"/>
      <c r="F5" s="295"/>
      <c r="G5" s="295"/>
      <c r="H5" s="295"/>
      <c r="I5" s="295"/>
      <c r="J5" s="295"/>
      <c r="K5" s="294"/>
    </row>
    <row r="6" spans="2:11" ht="15" customHeight="1">
      <c r="B6" s="292"/>
      <c r="C6" s="296" t="s">
        <v>903</v>
      </c>
      <c r="D6" s="296"/>
      <c r="E6" s="296"/>
      <c r="F6" s="296"/>
      <c r="G6" s="296"/>
      <c r="H6" s="296"/>
      <c r="I6" s="296"/>
      <c r="J6" s="296"/>
      <c r="K6" s="294"/>
    </row>
    <row r="7" spans="2:11" ht="15" customHeight="1">
      <c r="B7" s="297"/>
      <c r="C7" s="296" t="s">
        <v>904</v>
      </c>
      <c r="D7" s="296"/>
      <c r="E7" s="296"/>
      <c r="F7" s="296"/>
      <c r="G7" s="296"/>
      <c r="H7" s="296"/>
      <c r="I7" s="296"/>
      <c r="J7" s="296"/>
      <c r="K7" s="294"/>
    </row>
    <row r="8" spans="2:11" ht="12.75" customHeight="1">
      <c r="B8" s="297"/>
      <c r="C8" s="298"/>
      <c r="D8" s="298"/>
      <c r="E8" s="298"/>
      <c r="F8" s="298"/>
      <c r="G8" s="298"/>
      <c r="H8" s="298"/>
      <c r="I8" s="298"/>
      <c r="J8" s="298"/>
      <c r="K8" s="294"/>
    </row>
    <row r="9" spans="2:11" ht="15" customHeight="1">
      <c r="B9" s="297"/>
      <c r="C9" s="296" t="s">
        <v>905</v>
      </c>
      <c r="D9" s="296"/>
      <c r="E9" s="296"/>
      <c r="F9" s="296"/>
      <c r="G9" s="296"/>
      <c r="H9" s="296"/>
      <c r="I9" s="296"/>
      <c r="J9" s="296"/>
      <c r="K9" s="294"/>
    </row>
    <row r="10" spans="2:11" ht="15" customHeight="1">
      <c r="B10" s="297"/>
      <c r="C10" s="298"/>
      <c r="D10" s="296" t="s">
        <v>906</v>
      </c>
      <c r="E10" s="296"/>
      <c r="F10" s="296"/>
      <c r="G10" s="296"/>
      <c r="H10" s="296"/>
      <c r="I10" s="296"/>
      <c r="J10" s="296"/>
      <c r="K10" s="294"/>
    </row>
    <row r="11" spans="2:11" ht="15" customHeight="1">
      <c r="B11" s="297"/>
      <c r="C11" s="299"/>
      <c r="D11" s="296" t="s">
        <v>907</v>
      </c>
      <c r="E11" s="296"/>
      <c r="F11" s="296"/>
      <c r="G11" s="296"/>
      <c r="H11" s="296"/>
      <c r="I11" s="296"/>
      <c r="J11" s="296"/>
      <c r="K11" s="294"/>
    </row>
    <row r="12" spans="2:11" ht="12.75" customHeight="1">
      <c r="B12" s="297"/>
      <c r="C12" s="299"/>
      <c r="D12" s="299"/>
      <c r="E12" s="299"/>
      <c r="F12" s="299"/>
      <c r="G12" s="299"/>
      <c r="H12" s="299"/>
      <c r="I12" s="299"/>
      <c r="J12" s="299"/>
      <c r="K12" s="294"/>
    </row>
    <row r="13" spans="2:11" ht="15" customHeight="1">
      <c r="B13" s="297"/>
      <c r="C13" s="299"/>
      <c r="D13" s="296" t="s">
        <v>908</v>
      </c>
      <c r="E13" s="296"/>
      <c r="F13" s="296"/>
      <c r="G13" s="296"/>
      <c r="H13" s="296"/>
      <c r="I13" s="296"/>
      <c r="J13" s="296"/>
      <c r="K13" s="294"/>
    </row>
    <row r="14" spans="2:11" ht="15" customHeight="1">
      <c r="B14" s="297"/>
      <c r="C14" s="299"/>
      <c r="D14" s="296" t="s">
        <v>909</v>
      </c>
      <c r="E14" s="296"/>
      <c r="F14" s="296"/>
      <c r="G14" s="296"/>
      <c r="H14" s="296"/>
      <c r="I14" s="296"/>
      <c r="J14" s="296"/>
      <c r="K14" s="294"/>
    </row>
    <row r="15" spans="2:11" ht="15" customHeight="1">
      <c r="B15" s="297"/>
      <c r="C15" s="299"/>
      <c r="D15" s="296" t="s">
        <v>910</v>
      </c>
      <c r="E15" s="296"/>
      <c r="F15" s="296"/>
      <c r="G15" s="296"/>
      <c r="H15" s="296"/>
      <c r="I15" s="296"/>
      <c r="J15" s="296"/>
      <c r="K15" s="294"/>
    </row>
    <row r="16" spans="2:11" ht="15" customHeight="1">
      <c r="B16" s="297"/>
      <c r="C16" s="299"/>
      <c r="D16" s="299"/>
      <c r="E16" s="300" t="s">
        <v>79</v>
      </c>
      <c r="F16" s="296" t="s">
        <v>911</v>
      </c>
      <c r="G16" s="296"/>
      <c r="H16" s="296"/>
      <c r="I16" s="296"/>
      <c r="J16" s="296"/>
      <c r="K16" s="294"/>
    </row>
    <row r="17" spans="2:11" ht="15" customHeight="1">
      <c r="B17" s="297"/>
      <c r="C17" s="299"/>
      <c r="D17" s="299"/>
      <c r="E17" s="300" t="s">
        <v>912</v>
      </c>
      <c r="F17" s="296" t="s">
        <v>913</v>
      </c>
      <c r="G17" s="296"/>
      <c r="H17" s="296"/>
      <c r="I17" s="296"/>
      <c r="J17" s="296"/>
      <c r="K17" s="294"/>
    </row>
    <row r="18" spans="2:11" ht="15" customHeight="1">
      <c r="B18" s="297"/>
      <c r="C18" s="299"/>
      <c r="D18" s="299"/>
      <c r="E18" s="300" t="s">
        <v>914</v>
      </c>
      <c r="F18" s="296" t="s">
        <v>915</v>
      </c>
      <c r="G18" s="296"/>
      <c r="H18" s="296"/>
      <c r="I18" s="296"/>
      <c r="J18" s="296"/>
      <c r="K18" s="294"/>
    </row>
    <row r="19" spans="2:11" ht="15" customHeight="1">
      <c r="B19" s="297"/>
      <c r="C19" s="299"/>
      <c r="D19" s="299"/>
      <c r="E19" s="300" t="s">
        <v>91</v>
      </c>
      <c r="F19" s="296" t="s">
        <v>92</v>
      </c>
      <c r="G19" s="296"/>
      <c r="H19" s="296"/>
      <c r="I19" s="296"/>
      <c r="J19" s="296"/>
      <c r="K19" s="294"/>
    </row>
    <row r="20" spans="2:11" ht="15" customHeight="1">
      <c r="B20" s="297"/>
      <c r="C20" s="299"/>
      <c r="D20" s="299"/>
      <c r="E20" s="300" t="s">
        <v>916</v>
      </c>
      <c r="F20" s="296" t="s">
        <v>917</v>
      </c>
      <c r="G20" s="296"/>
      <c r="H20" s="296"/>
      <c r="I20" s="296"/>
      <c r="J20" s="296"/>
      <c r="K20" s="294"/>
    </row>
    <row r="21" spans="2:11" ht="15" customHeight="1">
      <c r="B21" s="297"/>
      <c r="C21" s="299"/>
      <c r="D21" s="299"/>
      <c r="E21" s="300" t="s">
        <v>918</v>
      </c>
      <c r="F21" s="296" t="s">
        <v>919</v>
      </c>
      <c r="G21" s="296"/>
      <c r="H21" s="296"/>
      <c r="I21" s="296"/>
      <c r="J21" s="296"/>
      <c r="K21" s="294"/>
    </row>
    <row r="22" spans="2:11" ht="12.75" customHeight="1">
      <c r="B22" s="297"/>
      <c r="C22" s="299"/>
      <c r="D22" s="299"/>
      <c r="E22" s="299"/>
      <c r="F22" s="299"/>
      <c r="G22" s="299"/>
      <c r="H22" s="299"/>
      <c r="I22" s="299"/>
      <c r="J22" s="299"/>
      <c r="K22" s="294"/>
    </row>
    <row r="23" spans="2:11" ht="15" customHeight="1">
      <c r="B23" s="297"/>
      <c r="C23" s="296" t="s">
        <v>920</v>
      </c>
      <c r="D23" s="296"/>
      <c r="E23" s="296"/>
      <c r="F23" s="296"/>
      <c r="G23" s="296"/>
      <c r="H23" s="296"/>
      <c r="I23" s="296"/>
      <c r="J23" s="296"/>
      <c r="K23" s="294"/>
    </row>
    <row r="24" spans="2:11" ht="15" customHeight="1">
      <c r="B24" s="297"/>
      <c r="C24" s="296" t="s">
        <v>921</v>
      </c>
      <c r="D24" s="296"/>
      <c r="E24" s="296"/>
      <c r="F24" s="296"/>
      <c r="G24" s="296"/>
      <c r="H24" s="296"/>
      <c r="I24" s="296"/>
      <c r="J24" s="296"/>
      <c r="K24" s="294"/>
    </row>
    <row r="25" spans="2:11" ht="15" customHeight="1">
      <c r="B25" s="297"/>
      <c r="C25" s="298"/>
      <c r="D25" s="296" t="s">
        <v>922</v>
      </c>
      <c r="E25" s="296"/>
      <c r="F25" s="296"/>
      <c r="G25" s="296"/>
      <c r="H25" s="296"/>
      <c r="I25" s="296"/>
      <c r="J25" s="296"/>
      <c r="K25" s="294"/>
    </row>
    <row r="26" spans="2:11" ht="15" customHeight="1">
      <c r="B26" s="297"/>
      <c r="C26" s="299"/>
      <c r="D26" s="296" t="s">
        <v>923</v>
      </c>
      <c r="E26" s="296"/>
      <c r="F26" s="296"/>
      <c r="G26" s="296"/>
      <c r="H26" s="296"/>
      <c r="I26" s="296"/>
      <c r="J26" s="296"/>
      <c r="K26" s="294"/>
    </row>
    <row r="27" spans="2:11" ht="12.75" customHeight="1">
      <c r="B27" s="297"/>
      <c r="C27" s="299"/>
      <c r="D27" s="299"/>
      <c r="E27" s="299"/>
      <c r="F27" s="299"/>
      <c r="G27" s="299"/>
      <c r="H27" s="299"/>
      <c r="I27" s="299"/>
      <c r="J27" s="299"/>
      <c r="K27" s="294"/>
    </row>
    <row r="28" spans="2:11" ht="15" customHeight="1">
      <c r="B28" s="297"/>
      <c r="C28" s="299"/>
      <c r="D28" s="296" t="s">
        <v>924</v>
      </c>
      <c r="E28" s="296"/>
      <c r="F28" s="296"/>
      <c r="G28" s="296"/>
      <c r="H28" s="296"/>
      <c r="I28" s="296"/>
      <c r="J28" s="296"/>
      <c r="K28" s="294"/>
    </row>
    <row r="29" spans="2:11" ht="15" customHeight="1">
      <c r="B29" s="297"/>
      <c r="C29" s="299"/>
      <c r="D29" s="296" t="s">
        <v>925</v>
      </c>
      <c r="E29" s="296"/>
      <c r="F29" s="296"/>
      <c r="G29" s="296"/>
      <c r="H29" s="296"/>
      <c r="I29" s="296"/>
      <c r="J29" s="296"/>
      <c r="K29" s="294"/>
    </row>
    <row r="30" spans="2:11" ht="12.75" customHeight="1">
      <c r="B30" s="297"/>
      <c r="C30" s="299"/>
      <c r="D30" s="299"/>
      <c r="E30" s="299"/>
      <c r="F30" s="299"/>
      <c r="G30" s="299"/>
      <c r="H30" s="299"/>
      <c r="I30" s="299"/>
      <c r="J30" s="299"/>
      <c r="K30" s="294"/>
    </row>
    <row r="31" spans="2:11" ht="15" customHeight="1">
      <c r="B31" s="297"/>
      <c r="C31" s="299"/>
      <c r="D31" s="296" t="s">
        <v>926</v>
      </c>
      <c r="E31" s="296"/>
      <c r="F31" s="296"/>
      <c r="G31" s="296"/>
      <c r="H31" s="296"/>
      <c r="I31" s="296"/>
      <c r="J31" s="296"/>
      <c r="K31" s="294"/>
    </row>
    <row r="32" spans="2:11" ht="15" customHeight="1">
      <c r="B32" s="297"/>
      <c r="C32" s="299"/>
      <c r="D32" s="296" t="s">
        <v>927</v>
      </c>
      <c r="E32" s="296"/>
      <c r="F32" s="296"/>
      <c r="G32" s="296"/>
      <c r="H32" s="296"/>
      <c r="I32" s="296"/>
      <c r="J32" s="296"/>
      <c r="K32" s="294"/>
    </row>
    <row r="33" spans="2:11" ht="15" customHeight="1">
      <c r="B33" s="297"/>
      <c r="C33" s="299"/>
      <c r="D33" s="296" t="s">
        <v>928</v>
      </c>
      <c r="E33" s="296"/>
      <c r="F33" s="296"/>
      <c r="G33" s="296"/>
      <c r="H33" s="296"/>
      <c r="I33" s="296"/>
      <c r="J33" s="296"/>
      <c r="K33" s="294"/>
    </row>
    <row r="34" spans="2:11" ht="15" customHeight="1">
      <c r="B34" s="297"/>
      <c r="C34" s="299"/>
      <c r="D34" s="298"/>
      <c r="E34" s="301" t="s">
        <v>111</v>
      </c>
      <c r="F34" s="298"/>
      <c r="G34" s="296" t="s">
        <v>929</v>
      </c>
      <c r="H34" s="296"/>
      <c r="I34" s="296"/>
      <c r="J34" s="296"/>
      <c r="K34" s="294"/>
    </row>
    <row r="35" spans="2:11" ht="30.75" customHeight="1">
      <c r="B35" s="297"/>
      <c r="C35" s="299"/>
      <c r="D35" s="298"/>
      <c r="E35" s="301" t="s">
        <v>930</v>
      </c>
      <c r="F35" s="298"/>
      <c r="G35" s="296" t="s">
        <v>931</v>
      </c>
      <c r="H35" s="296"/>
      <c r="I35" s="296"/>
      <c r="J35" s="296"/>
      <c r="K35" s="294"/>
    </row>
    <row r="36" spans="2:11" ht="15" customHeight="1">
      <c r="B36" s="297"/>
      <c r="C36" s="299"/>
      <c r="D36" s="298"/>
      <c r="E36" s="301" t="s">
        <v>54</v>
      </c>
      <c r="F36" s="298"/>
      <c r="G36" s="296" t="s">
        <v>932</v>
      </c>
      <c r="H36" s="296"/>
      <c r="I36" s="296"/>
      <c r="J36" s="296"/>
      <c r="K36" s="294"/>
    </row>
    <row r="37" spans="2:11" ht="15" customHeight="1">
      <c r="B37" s="297"/>
      <c r="C37" s="299"/>
      <c r="D37" s="298"/>
      <c r="E37" s="301" t="s">
        <v>112</v>
      </c>
      <c r="F37" s="298"/>
      <c r="G37" s="296" t="s">
        <v>933</v>
      </c>
      <c r="H37" s="296"/>
      <c r="I37" s="296"/>
      <c r="J37" s="296"/>
      <c r="K37" s="294"/>
    </row>
    <row r="38" spans="2:11" ht="15" customHeight="1">
      <c r="B38" s="297"/>
      <c r="C38" s="299"/>
      <c r="D38" s="298"/>
      <c r="E38" s="301" t="s">
        <v>113</v>
      </c>
      <c r="F38" s="298"/>
      <c r="G38" s="296" t="s">
        <v>934</v>
      </c>
      <c r="H38" s="296"/>
      <c r="I38" s="296"/>
      <c r="J38" s="296"/>
      <c r="K38" s="294"/>
    </row>
    <row r="39" spans="2:11" ht="15" customHeight="1">
      <c r="B39" s="297"/>
      <c r="C39" s="299"/>
      <c r="D39" s="298"/>
      <c r="E39" s="301" t="s">
        <v>114</v>
      </c>
      <c r="F39" s="298"/>
      <c r="G39" s="296" t="s">
        <v>935</v>
      </c>
      <c r="H39" s="296"/>
      <c r="I39" s="296"/>
      <c r="J39" s="296"/>
      <c r="K39" s="294"/>
    </row>
    <row r="40" spans="2:11" ht="15" customHeight="1">
      <c r="B40" s="297"/>
      <c r="C40" s="299"/>
      <c r="D40" s="298"/>
      <c r="E40" s="301" t="s">
        <v>936</v>
      </c>
      <c r="F40" s="298"/>
      <c r="G40" s="296" t="s">
        <v>937</v>
      </c>
      <c r="H40" s="296"/>
      <c r="I40" s="296"/>
      <c r="J40" s="296"/>
      <c r="K40" s="294"/>
    </row>
    <row r="41" spans="2:11" ht="15" customHeight="1">
      <c r="B41" s="297"/>
      <c r="C41" s="299"/>
      <c r="D41" s="298"/>
      <c r="E41" s="301"/>
      <c r="F41" s="298"/>
      <c r="G41" s="296" t="s">
        <v>938</v>
      </c>
      <c r="H41" s="296"/>
      <c r="I41" s="296"/>
      <c r="J41" s="296"/>
      <c r="K41" s="294"/>
    </row>
    <row r="42" spans="2:11" ht="15" customHeight="1">
      <c r="B42" s="297"/>
      <c r="C42" s="299"/>
      <c r="D42" s="298"/>
      <c r="E42" s="301" t="s">
        <v>939</v>
      </c>
      <c r="F42" s="298"/>
      <c r="G42" s="296" t="s">
        <v>940</v>
      </c>
      <c r="H42" s="296"/>
      <c r="I42" s="296"/>
      <c r="J42" s="296"/>
      <c r="K42" s="294"/>
    </row>
    <row r="43" spans="2:11" ht="15" customHeight="1">
      <c r="B43" s="297"/>
      <c r="C43" s="299"/>
      <c r="D43" s="298"/>
      <c r="E43" s="301" t="s">
        <v>116</v>
      </c>
      <c r="F43" s="298"/>
      <c r="G43" s="296" t="s">
        <v>941</v>
      </c>
      <c r="H43" s="296"/>
      <c r="I43" s="296"/>
      <c r="J43" s="296"/>
      <c r="K43" s="294"/>
    </row>
    <row r="44" spans="2:11" ht="12.75" customHeight="1">
      <c r="B44" s="297"/>
      <c r="C44" s="299"/>
      <c r="D44" s="298"/>
      <c r="E44" s="298"/>
      <c r="F44" s="298"/>
      <c r="G44" s="298"/>
      <c r="H44" s="298"/>
      <c r="I44" s="298"/>
      <c r="J44" s="298"/>
      <c r="K44" s="294"/>
    </row>
    <row r="45" spans="2:11" ht="15" customHeight="1">
      <c r="B45" s="297"/>
      <c r="C45" s="299"/>
      <c r="D45" s="296" t="s">
        <v>942</v>
      </c>
      <c r="E45" s="296"/>
      <c r="F45" s="296"/>
      <c r="G45" s="296"/>
      <c r="H45" s="296"/>
      <c r="I45" s="296"/>
      <c r="J45" s="296"/>
      <c r="K45" s="294"/>
    </row>
    <row r="46" spans="2:11" ht="15" customHeight="1">
      <c r="B46" s="297"/>
      <c r="C46" s="299"/>
      <c r="D46" s="299"/>
      <c r="E46" s="296" t="s">
        <v>943</v>
      </c>
      <c r="F46" s="296"/>
      <c r="G46" s="296"/>
      <c r="H46" s="296"/>
      <c r="I46" s="296"/>
      <c r="J46" s="296"/>
      <c r="K46" s="294"/>
    </row>
    <row r="47" spans="2:11" ht="15" customHeight="1">
      <c r="B47" s="297"/>
      <c r="C47" s="299"/>
      <c r="D47" s="299"/>
      <c r="E47" s="296" t="s">
        <v>944</v>
      </c>
      <c r="F47" s="296"/>
      <c r="G47" s="296"/>
      <c r="H47" s="296"/>
      <c r="I47" s="296"/>
      <c r="J47" s="296"/>
      <c r="K47" s="294"/>
    </row>
    <row r="48" spans="2:11" ht="15" customHeight="1">
      <c r="B48" s="297"/>
      <c r="C48" s="299"/>
      <c r="D48" s="299"/>
      <c r="E48" s="296" t="s">
        <v>945</v>
      </c>
      <c r="F48" s="296"/>
      <c r="G48" s="296"/>
      <c r="H48" s="296"/>
      <c r="I48" s="296"/>
      <c r="J48" s="296"/>
      <c r="K48" s="294"/>
    </row>
    <row r="49" spans="2:11" ht="15" customHeight="1">
      <c r="B49" s="297"/>
      <c r="C49" s="299"/>
      <c r="D49" s="296" t="s">
        <v>946</v>
      </c>
      <c r="E49" s="296"/>
      <c r="F49" s="296"/>
      <c r="G49" s="296"/>
      <c r="H49" s="296"/>
      <c r="I49" s="296"/>
      <c r="J49" s="296"/>
      <c r="K49" s="294"/>
    </row>
    <row r="50" spans="2:11" ht="25.5" customHeight="1">
      <c r="B50" s="292"/>
      <c r="C50" s="293" t="s">
        <v>947</v>
      </c>
      <c r="D50" s="293"/>
      <c r="E50" s="293"/>
      <c r="F50" s="293"/>
      <c r="G50" s="293"/>
      <c r="H50" s="293"/>
      <c r="I50" s="293"/>
      <c r="J50" s="293"/>
      <c r="K50" s="294"/>
    </row>
    <row r="51" spans="2:11" ht="5.25" customHeight="1">
      <c r="B51" s="292"/>
      <c r="C51" s="295"/>
      <c r="D51" s="295"/>
      <c r="E51" s="295"/>
      <c r="F51" s="295"/>
      <c r="G51" s="295"/>
      <c r="H51" s="295"/>
      <c r="I51" s="295"/>
      <c r="J51" s="295"/>
      <c r="K51" s="294"/>
    </row>
    <row r="52" spans="2:11" ht="15" customHeight="1">
      <c r="B52" s="292"/>
      <c r="C52" s="296" t="s">
        <v>948</v>
      </c>
      <c r="D52" s="296"/>
      <c r="E52" s="296"/>
      <c r="F52" s="296"/>
      <c r="G52" s="296"/>
      <c r="H52" s="296"/>
      <c r="I52" s="296"/>
      <c r="J52" s="296"/>
      <c r="K52" s="294"/>
    </row>
    <row r="53" spans="2:11" ht="15" customHeight="1">
      <c r="B53" s="292"/>
      <c r="C53" s="296" t="s">
        <v>949</v>
      </c>
      <c r="D53" s="296"/>
      <c r="E53" s="296"/>
      <c r="F53" s="296"/>
      <c r="G53" s="296"/>
      <c r="H53" s="296"/>
      <c r="I53" s="296"/>
      <c r="J53" s="296"/>
      <c r="K53" s="294"/>
    </row>
    <row r="54" spans="2:11" ht="12.75" customHeight="1">
      <c r="B54" s="292"/>
      <c r="C54" s="298"/>
      <c r="D54" s="298"/>
      <c r="E54" s="298"/>
      <c r="F54" s="298"/>
      <c r="G54" s="298"/>
      <c r="H54" s="298"/>
      <c r="I54" s="298"/>
      <c r="J54" s="298"/>
      <c r="K54" s="294"/>
    </row>
    <row r="55" spans="2:11" ht="15" customHeight="1">
      <c r="B55" s="292"/>
      <c r="C55" s="296" t="s">
        <v>950</v>
      </c>
      <c r="D55" s="296"/>
      <c r="E55" s="296"/>
      <c r="F55" s="296"/>
      <c r="G55" s="296"/>
      <c r="H55" s="296"/>
      <c r="I55" s="296"/>
      <c r="J55" s="296"/>
      <c r="K55" s="294"/>
    </row>
    <row r="56" spans="2:11" ht="15" customHeight="1">
      <c r="B56" s="292"/>
      <c r="C56" s="299"/>
      <c r="D56" s="296" t="s">
        <v>951</v>
      </c>
      <c r="E56" s="296"/>
      <c r="F56" s="296"/>
      <c r="G56" s="296"/>
      <c r="H56" s="296"/>
      <c r="I56" s="296"/>
      <c r="J56" s="296"/>
      <c r="K56" s="294"/>
    </row>
    <row r="57" spans="2:11" ht="15" customHeight="1">
      <c r="B57" s="292"/>
      <c r="C57" s="299"/>
      <c r="D57" s="296" t="s">
        <v>952</v>
      </c>
      <c r="E57" s="296"/>
      <c r="F57" s="296"/>
      <c r="G57" s="296"/>
      <c r="H57" s="296"/>
      <c r="I57" s="296"/>
      <c r="J57" s="296"/>
      <c r="K57" s="294"/>
    </row>
    <row r="58" spans="2:11" ht="15" customHeight="1">
      <c r="B58" s="292"/>
      <c r="C58" s="299"/>
      <c r="D58" s="296" t="s">
        <v>953</v>
      </c>
      <c r="E58" s="296"/>
      <c r="F58" s="296"/>
      <c r="G58" s="296"/>
      <c r="H58" s="296"/>
      <c r="I58" s="296"/>
      <c r="J58" s="296"/>
      <c r="K58" s="294"/>
    </row>
    <row r="59" spans="2:11" ht="15" customHeight="1">
      <c r="B59" s="292"/>
      <c r="C59" s="299"/>
      <c r="D59" s="296" t="s">
        <v>954</v>
      </c>
      <c r="E59" s="296"/>
      <c r="F59" s="296"/>
      <c r="G59" s="296"/>
      <c r="H59" s="296"/>
      <c r="I59" s="296"/>
      <c r="J59" s="296"/>
      <c r="K59" s="294"/>
    </row>
    <row r="60" spans="2:11" ht="15" customHeight="1">
      <c r="B60" s="292"/>
      <c r="C60" s="299"/>
      <c r="D60" s="302" t="s">
        <v>955</v>
      </c>
      <c r="E60" s="302"/>
      <c r="F60" s="302"/>
      <c r="G60" s="302"/>
      <c r="H60" s="302"/>
      <c r="I60" s="302"/>
      <c r="J60" s="302"/>
      <c r="K60" s="294"/>
    </row>
    <row r="61" spans="2:11" ht="15" customHeight="1">
      <c r="B61" s="292"/>
      <c r="C61" s="299"/>
      <c r="D61" s="296" t="s">
        <v>956</v>
      </c>
      <c r="E61" s="296"/>
      <c r="F61" s="296"/>
      <c r="G61" s="296"/>
      <c r="H61" s="296"/>
      <c r="I61" s="296"/>
      <c r="J61" s="296"/>
      <c r="K61" s="294"/>
    </row>
    <row r="62" spans="2:11" ht="12.75" customHeight="1">
      <c r="B62" s="292"/>
      <c r="C62" s="299"/>
      <c r="D62" s="299"/>
      <c r="E62" s="303"/>
      <c r="F62" s="299"/>
      <c r="G62" s="299"/>
      <c r="H62" s="299"/>
      <c r="I62" s="299"/>
      <c r="J62" s="299"/>
      <c r="K62" s="294"/>
    </row>
    <row r="63" spans="2:11" ht="15" customHeight="1">
      <c r="B63" s="292"/>
      <c r="C63" s="299"/>
      <c r="D63" s="296" t="s">
        <v>957</v>
      </c>
      <c r="E63" s="296"/>
      <c r="F63" s="296"/>
      <c r="G63" s="296"/>
      <c r="H63" s="296"/>
      <c r="I63" s="296"/>
      <c r="J63" s="296"/>
      <c r="K63" s="294"/>
    </row>
    <row r="64" spans="2:11" ht="15" customHeight="1">
      <c r="B64" s="292"/>
      <c r="C64" s="299"/>
      <c r="D64" s="302" t="s">
        <v>958</v>
      </c>
      <c r="E64" s="302"/>
      <c r="F64" s="302"/>
      <c r="G64" s="302"/>
      <c r="H64" s="302"/>
      <c r="I64" s="302"/>
      <c r="J64" s="302"/>
      <c r="K64" s="294"/>
    </row>
    <row r="65" spans="2:11" ht="15" customHeight="1">
      <c r="B65" s="292"/>
      <c r="C65" s="299"/>
      <c r="D65" s="296" t="s">
        <v>959</v>
      </c>
      <c r="E65" s="296"/>
      <c r="F65" s="296"/>
      <c r="G65" s="296"/>
      <c r="H65" s="296"/>
      <c r="I65" s="296"/>
      <c r="J65" s="296"/>
      <c r="K65" s="294"/>
    </row>
    <row r="66" spans="2:11" ht="15" customHeight="1">
      <c r="B66" s="292"/>
      <c r="C66" s="299"/>
      <c r="D66" s="296" t="s">
        <v>960</v>
      </c>
      <c r="E66" s="296"/>
      <c r="F66" s="296"/>
      <c r="G66" s="296"/>
      <c r="H66" s="296"/>
      <c r="I66" s="296"/>
      <c r="J66" s="296"/>
      <c r="K66" s="294"/>
    </row>
    <row r="67" spans="2:11" ht="15" customHeight="1">
      <c r="B67" s="292"/>
      <c r="C67" s="299"/>
      <c r="D67" s="296" t="s">
        <v>961</v>
      </c>
      <c r="E67" s="296"/>
      <c r="F67" s="296"/>
      <c r="G67" s="296"/>
      <c r="H67" s="296"/>
      <c r="I67" s="296"/>
      <c r="J67" s="296"/>
      <c r="K67" s="294"/>
    </row>
    <row r="68" spans="2:11" ht="15" customHeight="1">
      <c r="B68" s="292"/>
      <c r="C68" s="299"/>
      <c r="D68" s="296" t="s">
        <v>962</v>
      </c>
      <c r="E68" s="296"/>
      <c r="F68" s="296"/>
      <c r="G68" s="296"/>
      <c r="H68" s="296"/>
      <c r="I68" s="296"/>
      <c r="J68" s="296"/>
      <c r="K68" s="294"/>
    </row>
    <row r="69" spans="2:11" ht="12.75" customHeight="1">
      <c r="B69" s="304"/>
      <c r="C69" s="305"/>
      <c r="D69" s="305"/>
      <c r="E69" s="305"/>
      <c r="F69" s="305"/>
      <c r="G69" s="305"/>
      <c r="H69" s="305"/>
      <c r="I69" s="305"/>
      <c r="J69" s="305"/>
      <c r="K69" s="306"/>
    </row>
    <row r="70" spans="2:11" ht="18.75" customHeight="1">
      <c r="B70" s="307"/>
      <c r="C70" s="307"/>
      <c r="D70" s="307"/>
      <c r="E70" s="307"/>
      <c r="F70" s="307"/>
      <c r="G70" s="307"/>
      <c r="H70" s="307"/>
      <c r="I70" s="307"/>
      <c r="J70" s="307"/>
      <c r="K70" s="308"/>
    </row>
    <row r="71" spans="2:11" ht="18.75" customHeight="1">
      <c r="B71" s="308"/>
      <c r="C71" s="308"/>
      <c r="D71" s="308"/>
      <c r="E71" s="308"/>
      <c r="F71" s="308"/>
      <c r="G71" s="308"/>
      <c r="H71" s="308"/>
      <c r="I71" s="308"/>
      <c r="J71" s="308"/>
      <c r="K71" s="308"/>
    </row>
    <row r="72" spans="2:11" ht="7.5" customHeight="1">
      <c r="B72" s="309"/>
      <c r="C72" s="310"/>
      <c r="D72" s="310"/>
      <c r="E72" s="310"/>
      <c r="F72" s="310"/>
      <c r="G72" s="310"/>
      <c r="H72" s="310"/>
      <c r="I72" s="310"/>
      <c r="J72" s="310"/>
      <c r="K72" s="311"/>
    </row>
    <row r="73" spans="2:11" ht="45" customHeight="1">
      <c r="B73" s="312"/>
      <c r="C73" s="313" t="s">
        <v>900</v>
      </c>
      <c r="D73" s="313"/>
      <c r="E73" s="313"/>
      <c r="F73" s="313"/>
      <c r="G73" s="313"/>
      <c r="H73" s="313"/>
      <c r="I73" s="313"/>
      <c r="J73" s="313"/>
      <c r="K73" s="314"/>
    </row>
    <row r="74" spans="2:11" ht="17.25" customHeight="1">
      <c r="B74" s="312"/>
      <c r="C74" s="315" t="s">
        <v>963</v>
      </c>
      <c r="D74" s="315"/>
      <c r="E74" s="315"/>
      <c r="F74" s="315" t="s">
        <v>964</v>
      </c>
      <c r="G74" s="316"/>
      <c r="H74" s="315" t="s">
        <v>112</v>
      </c>
      <c r="I74" s="315" t="s">
        <v>58</v>
      </c>
      <c r="J74" s="315" t="s">
        <v>965</v>
      </c>
      <c r="K74" s="314"/>
    </row>
    <row r="75" spans="2:11" ht="17.25" customHeight="1">
      <c r="B75" s="312"/>
      <c r="C75" s="317" t="s">
        <v>966</v>
      </c>
      <c r="D75" s="317"/>
      <c r="E75" s="317"/>
      <c r="F75" s="318" t="s">
        <v>967</v>
      </c>
      <c r="G75" s="319"/>
      <c r="H75" s="317"/>
      <c r="I75" s="317"/>
      <c r="J75" s="317" t="s">
        <v>968</v>
      </c>
      <c r="K75" s="314"/>
    </row>
    <row r="76" spans="2:11" ht="5.25" customHeight="1">
      <c r="B76" s="312"/>
      <c r="C76" s="320"/>
      <c r="D76" s="320"/>
      <c r="E76" s="320"/>
      <c r="F76" s="320"/>
      <c r="G76" s="321"/>
      <c r="H76" s="320"/>
      <c r="I76" s="320"/>
      <c r="J76" s="320"/>
      <c r="K76" s="314"/>
    </row>
    <row r="77" spans="2:11" ht="15" customHeight="1">
      <c r="B77" s="312"/>
      <c r="C77" s="301" t="s">
        <v>54</v>
      </c>
      <c r="D77" s="320"/>
      <c r="E77" s="320"/>
      <c r="F77" s="322" t="s">
        <v>969</v>
      </c>
      <c r="G77" s="321"/>
      <c r="H77" s="301" t="s">
        <v>970</v>
      </c>
      <c r="I77" s="301" t="s">
        <v>971</v>
      </c>
      <c r="J77" s="301">
        <v>20</v>
      </c>
      <c r="K77" s="314"/>
    </row>
    <row r="78" spans="2:11" ht="15" customHeight="1">
      <c r="B78" s="312"/>
      <c r="C78" s="301" t="s">
        <v>972</v>
      </c>
      <c r="D78" s="301"/>
      <c r="E78" s="301"/>
      <c r="F78" s="322" t="s">
        <v>969</v>
      </c>
      <c r="G78" s="321"/>
      <c r="H78" s="301" t="s">
        <v>973</v>
      </c>
      <c r="I78" s="301" t="s">
        <v>971</v>
      </c>
      <c r="J78" s="301">
        <v>120</v>
      </c>
      <c r="K78" s="314"/>
    </row>
    <row r="79" spans="2:11" ht="15" customHeight="1">
      <c r="B79" s="323"/>
      <c r="C79" s="301" t="s">
        <v>974</v>
      </c>
      <c r="D79" s="301"/>
      <c r="E79" s="301"/>
      <c r="F79" s="322" t="s">
        <v>975</v>
      </c>
      <c r="G79" s="321"/>
      <c r="H79" s="301" t="s">
        <v>976</v>
      </c>
      <c r="I79" s="301" t="s">
        <v>971</v>
      </c>
      <c r="J79" s="301">
        <v>50</v>
      </c>
      <c r="K79" s="314"/>
    </row>
    <row r="80" spans="2:11" ht="15" customHeight="1">
      <c r="B80" s="323"/>
      <c r="C80" s="301" t="s">
        <v>977</v>
      </c>
      <c r="D80" s="301"/>
      <c r="E80" s="301"/>
      <c r="F80" s="322" t="s">
        <v>969</v>
      </c>
      <c r="G80" s="321"/>
      <c r="H80" s="301" t="s">
        <v>978</v>
      </c>
      <c r="I80" s="301" t="s">
        <v>979</v>
      </c>
      <c r="J80" s="301"/>
      <c r="K80" s="314"/>
    </row>
    <row r="81" spans="2:11" ht="15" customHeight="1">
      <c r="B81" s="323"/>
      <c r="C81" s="324" t="s">
        <v>980</v>
      </c>
      <c r="D81" s="324"/>
      <c r="E81" s="324"/>
      <c r="F81" s="325" t="s">
        <v>975</v>
      </c>
      <c r="G81" s="324"/>
      <c r="H81" s="324" t="s">
        <v>981</v>
      </c>
      <c r="I81" s="324" t="s">
        <v>971</v>
      </c>
      <c r="J81" s="324">
        <v>15</v>
      </c>
      <c r="K81" s="314"/>
    </row>
    <row r="82" spans="2:11" ht="15" customHeight="1">
      <c r="B82" s="323"/>
      <c r="C82" s="324" t="s">
        <v>982</v>
      </c>
      <c r="D82" s="324"/>
      <c r="E82" s="324"/>
      <c r="F82" s="325" t="s">
        <v>975</v>
      </c>
      <c r="G82" s="324"/>
      <c r="H82" s="324" t="s">
        <v>983</v>
      </c>
      <c r="I82" s="324" t="s">
        <v>971</v>
      </c>
      <c r="J82" s="324">
        <v>15</v>
      </c>
      <c r="K82" s="314"/>
    </row>
    <row r="83" spans="2:11" ht="15" customHeight="1">
      <c r="B83" s="323"/>
      <c r="C83" s="324" t="s">
        <v>984</v>
      </c>
      <c r="D83" s="324"/>
      <c r="E83" s="324"/>
      <c r="F83" s="325" t="s">
        <v>975</v>
      </c>
      <c r="G83" s="324"/>
      <c r="H83" s="324" t="s">
        <v>985</v>
      </c>
      <c r="I83" s="324" t="s">
        <v>971</v>
      </c>
      <c r="J83" s="324">
        <v>20</v>
      </c>
      <c r="K83" s="314"/>
    </row>
    <row r="84" spans="2:11" ht="15" customHeight="1">
      <c r="B84" s="323"/>
      <c r="C84" s="324" t="s">
        <v>986</v>
      </c>
      <c r="D84" s="324"/>
      <c r="E84" s="324"/>
      <c r="F84" s="325" t="s">
        <v>975</v>
      </c>
      <c r="G84" s="324"/>
      <c r="H84" s="324" t="s">
        <v>987</v>
      </c>
      <c r="I84" s="324" t="s">
        <v>971</v>
      </c>
      <c r="J84" s="324">
        <v>20</v>
      </c>
      <c r="K84" s="314"/>
    </row>
    <row r="85" spans="2:11" ht="15" customHeight="1">
      <c r="B85" s="323"/>
      <c r="C85" s="301" t="s">
        <v>988</v>
      </c>
      <c r="D85" s="301"/>
      <c r="E85" s="301"/>
      <c r="F85" s="322" t="s">
        <v>975</v>
      </c>
      <c r="G85" s="321"/>
      <c r="H85" s="301" t="s">
        <v>989</v>
      </c>
      <c r="I85" s="301" t="s">
        <v>971</v>
      </c>
      <c r="J85" s="301">
        <v>50</v>
      </c>
      <c r="K85" s="314"/>
    </row>
    <row r="86" spans="2:11" ht="15" customHeight="1">
      <c r="B86" s="323"/>
      <c r="C86" s="301" t="s">
        <v>990</v>
      </c>
      <c r="D86" s="301"/>
      <c r="E86" s="301"/>
      <c r="F86" s="322" t="s">
        <v>975</v>
      </c>
      <c r="G86" s="321"/>
      <c r="H86" s="301" t="s">
        <v>991</v>
      </c>
      <c r="I86" s="301" t="s">
        <v>971</v>
      </c>
      <c r="J86" s="301">
        <v>20</v>
      </c>
      <c r="K86" s="314"/>
    </row>
    <row r="87" spans="2:11" ht="15" customHeight="1">
      <c r="B87" s="323"/>
      <c r="C87" s="301" t="s">
        <v>992</v>
      </c>
      <c r="D87" s="301"/>
      <c r="E87" s="301"/>
      <c r="F87" s="322" t="s">
        <v>975</v>
      </c>
      <c r="G87" s="321"/>
      <c r="H87" s="301" t="s">
        <v>993</v>
      </c>
      <c r="I87" s="301" t="s">
        <v>971</v>
      </c>
      <c r="J87" s="301">
        <v>20</v>
      </c>
      <c r="K87" s="314"/>
    </row>
    <row r="88" spans="2:11" ht="15" customHeight="1">
      <c r="B88" s="323"/>
      <c r="C88" s="301" t="s">
        <v>994</v>
      </c>
      <c r="D88" s="301"/>
      <c r="E88" s="301"/>
      <c r="F88" s="322" t="s">
        <v>975</v>
      </c>
      <c r="G88" s="321"/>
      <c r="H88" s="301" t="s">
        <v>995</v>
      </c>
      <c r="I88" s="301" t="s">
        <v>971</v>
      </c>
      <c r="J88" s="301">
        <v>50</v>
      </c>
      <c r="K88" s="314"/>
    </row>
    <row r="89" spans="2:11" ht="15" customHeight="1">
      <c r="B89" s="323"/>
      <c r="C89" s="301" t="s">
        <v>996</v>
      </c>
      <c r="D89" s="301"/>
      <c r="E89" s="301"/>
      <c r="F89" s="322" t="s">
        <v>975</v>
      </c>
      <c r="G89" s="321"/>
      <c r="H89" s="301" t="s">
        <v>996</v>
      </c>
      <c r="I89" s="301" t="s">
        <v>971</v>
      </c>
      <c r="J89" s="301">
        <v>50</v>
      </c>
      <c r="K89" s="314"/>
    </row>
    <row r="90" spans="2:11" ht="15" customHeight="1">
      <c r="B90" s="323"/>
      <c r="C90" s="301" t="s">
        <v>117</v>
      </c>
      <c r="D90" s="301"/>
      <c r="E90" s="301"/>
      <c r="F90" s="322" t="s">
        <v>975</v>
      </c>
      <c r="G90" s="321"/>
      <c r="H90" s="301" t="s">
        <v>997</v>
      </c>
      <c r="I90" s="301" t="s">
        <v>971</v>
      </c>
      <c r="J90" s="301">
        <v>255</v>
      </c>
      <c r="K90" s="314"/>
    </row>
    <row r="91" spans="2:11" ht="15" customHeight="1">
      <c r="B91" s="323"/>
      <c r="C91" s="301" t="s">
        <v>998</v>
      </c>
      <c r="D91" s="301"/>
      <c r="E91" s="301"/>
      <c r="F91" s="322" t="s">
        <v>969</v>
      </c>
      <c r="G91" s="321"/>
      <c r="H91" s="301" t="s">
        <v>999</v>
      </c>
      <c r="I91" s="301" t="s">
        <v>1000</v>
      </c>
      <c r="J91" s="301"/>
      <c r="K91" s="314"/>
    </row>
    <row r="92" spans="2:11" ht="15" customHeight="1">
      <c r="B92" s="323"/>
      <c r="C92" s="301" t="s">
        <v>1001</v>
      </c>
      <c r="D92" s="301"/>
      <c r="E92" s="301"/>
      <c r="F92" s="322" t="s">
        <v>969</v>
      </c>
      <c r="G92" s="321"/>
      <c r="H92" s="301" t="s">
        <v>1002</v>
      </c>
      <c r="I92" s="301" t="s">
        <v>1003</v>
      </c>
      <c r="J92" s="301"/>
      <c r="K92" s="314"/>
    </row>
    <row r="93" spans="2:11" ht="15" customHeight="1">
      <c r="B93" s="323"/>
      <c r="C93" s="301" t="s">
        <v>1004</v>
      </c>
      <c r="D93" s="301"/>
      <c r="E93" s="301"/>
      <c r="F93" s="322" t="s">
        <v>969</v>
      </c>
      <c r="G93" s="321"/>
      <c r="H93" s="301" t="s">
        <v>1004</v>
      </c>
      <c r="I93" s="301" t="s">
        <v>1003</v>
      </c>
      <c r="J93" s="301"/>
      <c r="K93" s="314"/>
    </row>
    <row r="94" spans="2:11" ht="15" customHeight="1">
      <c r="B94" s="323"/>
      <c r="C94" s="301" t="s">
        <v>39</v>
      </c>
      <c r="D94" s="301"/>
      <c r="E94" s="301"/>
      <c r="F94" s="322" t="s">
        <v>969</v>
      </c>
      <c r="G94" s="321"/>
      <c r="H94" s="301" t="s">
        <v>1005</v>
      </c>
      <c r="I94" s="301" t="s">
        <v>1003</v>
      </c>
      <c r="J94" s="301"/>
      <c r="K94" s="314"/>
    </row>
    <row r="95" spans="2:11" ht="15" customHeight="1">
      <c r="B95" s="323"/>
      <c r="C95" s="301" t="s">
        <v>49</v>
      </c>
      <c r="D95" s="301"/>
      <c r="E95" s="301"/>
      <c r="F95" s="322" t="s">
        <v>969</v>
      </c>
      <c r="G95" s="321"/>
      <c r="H95" s="301" t="s">
        <v>1006</v>
      </c>
      <c r="I95" s="301" t="s">
        <v>1003</v>
      </c>
      <c r="J95" s="301"/>
      <c r="K95" s="314"/>
    </row>
    <row r="96" spans="2:11" ht="15" customHeight="1">
      <c r="B96" s="326"/>
      <c r="C96" s="327"/>
      <c r="D96" s="327"/>
      <c r="E96" s="327"/>
      <c r="F96" s="327"/>
      <c r="G96" s="327"/>
      <c r="H96" s="327"/>
      <c r="I96" s="327"/>
      <c r="J96" s="327"/>
      <c r="K96" s="328"/>
    </row>
    <row r="97" spans="2:11" ht="18.75" customHeight="1">
      <c r="B97" s="329"/>
      <c r="C97" s="330"/>
      <c r="D97" s="330"/>
      <c r="E97" s="330"/>
      <c r="F97" s="330"/>
      <c r="G97" s="330"/>
      <c r="H97" s="330"/>
      <c r="I97" s="330"/>
      <c r="J97" s="330"/>
      <c r="K97" s="329"/>
    </row>
    <row r="98" spans="2:11" ht="18.75" customHeight="1">
      <c r="B98" s="308"/>
      <c r="C98" s="308"/>
      <c r="D98" s="308"/>
      <c r="E98" s="308"/>
      <c r="F98" s="308"/>
      <c r="G98" s="308"/>
      <c r="H98" s="308"/>
      <c r="I98" s="308"/>
      <c r="J98" s="308"/>
      <c r="K98" s="308"/>
    </row>
    <row r="99" spans="2:11" ht="7.5" customHeight="1">
      <c r="B99" s="309"/>
      <c r="C99" s="310"/>
      <c r="D99" s="310"/>
      <c r="E99" s="310"/>
      <c r="F99" s="310"/>
      <c r="G99" s="310"/>
      <c r="H99" s="310"/>
      <c r="I99" s="310"/>
      <c r="J99" s="310"/>
      <c r="K99" s="311"/>
    </row>
    <row r="100" spans="2:11" ht="45" customHeight="1">
      <c r="B100" s="312"/>
      <c r="C100" s="313" t="s">
        <v>1007</v>
      </c>
      <c r="D100" s="313"/>
      <c r="E100" s="313"/>
      <c r="F100" s="313"/>
      <c r="G100" s="313"/>
      <c r="H100" s="313"/>
      <c r="I100" s="313"/>
      <c r="J100" s="313"/>
      <c r="K100" s="314"/>
    </row>
    <row r="101" spans="2:11" ht="17.25" customHeight="1">
      <c r="B101" s="312"/>
      <c r="C101" s="315" t="s">
        <v>963</v>
      </c>
      <c r="D101" s="315"/>
      <c r="E101" s="315"/>
      <c r="F101" s="315" t="s">
        <v>964</v>
      </c>
      <c r="G101" s="316"/>
      <c r="H101" s="315" t="s">
        <v>112</v>
      </c>
      <c r="I101" s="315" t="s">
        <v>58</v>
      </c>
      <c r="J101" s="315" t="s">
        <v>965</v>
      </c>
      <c r="K101" s="314"/>
    </row>
    <row r="102" spans="2:11" ht="17.25" customHeight="1">
      <c r="B102" s="312"/>
      <c r="C102" s="317" t="s">
        <v>966</v>
      </c>
      <c r="D102" s="317"/>
      <c r="E102" s="317"/>
      <c r="F102" s="318" t="s">
        <v>967</v>
      </c>
      <c r="G102" s="319"/>
      <c r="H102" s="317"/>
      <c r="I102" s="317"/>
      <c r="J102" s="317" t="s">
        <v>968</v>
      </c>
      <c r="K102" s="314"/>
    </row>
    <row r="103" spans="2:11" ht="5.25" customHeight="1">
      <c r="B103" s="312"/>
      <c r="C103" s="315"/>
      <c r="D103" s="315"/>
      <c r="E103" s="315"/>
      <c r="F103" s="315"/>
      <c r="G103" s="331"/>
      <c r="H103" s="315"/>
      <c r="I103" s="315"/>
      <c r="J103" s="315"/>
      <c r="K103" s="314"/>
    </row>
    <row r="104" spans="2:11" ht="15" customHeight="1">
      <c r="B104" s="312"/>
      <c r="C104" s="301" t="s">
        <v>54</v>
      </c>
      <c r="D104" s="320"/>
      <c r="E104" s="320"/>
      <c r="F104" s="322" t="s">
        <v>969</v>
      </c>
      <c r="G104" s="331"/>
      <c r="H104" s="301" t="s">
        <v>1008</v>
      </c>
      <c r="I104" s="301" t="s">
        <v>971</v>
      </c>
      <c r="J104" s="301">
        <v>20</v>
      </c>
      <c r="K104" s="314"/>
    </row>
    <row r="105" spans="2:11" ht="15" customHeight="1">
      <c r="B105" s="312"/>
      <c r="C105" s="301" t="s">
        <v>972</v>
      </c>
      <c r="D105" s="301"/>
      <c r="E105" s="301"/>
      <c r="F105" s="322" t="s">
        <v>969</v>
      </c>
      <c r="G105" s="301"/>
      <c r="H105" s="301" t="s">
        <v>1008</v>
      </c>
      <c r="I105" s="301" t="s">
        <v>971</v>
      </c>
      <c r="J105" s="301">
        <v>120</v>
      </c>
      <c r="K105" s="314"/>
    </row>
    <row r="106" spans="2:11" ht="15" customHeight="1">
      <c r="B106" s="323"/>
      <c r="C106" s="301" t="s">
        <v>974</v>
      </c>
      <c r="D106" s="301"/>
      <c r="E106" s="301"/>
      <c r="F106" s="322" t="s">
        <v>975</v>
      </c>
      <c r="G106" s="301"/>
      <c r="H106" s="301" t="s">
        <v>1008</v>
      </c>
      <c r="I106" s="301" t="s">
        <v>971</v>
      </c>
      <c r="J106" s="301">
        <v>50</v>
      </c>
      <c r="K106" s="314"/>
    </row>
    <row r="107" spans="2:11" ht="15" customHeight="1">
      <c r="B107" s="323"/>
      <c r="C107" s="301" t="s">
        <v>977</v>
      </c>
      <c r="D107" s="301"/>
      <c r="E107" s="301"/>
      <c r="F107" s="322" t="s">
        <v>969</v>
      </c>
      <c r="G107" s="301"/>
      <c r="H107" s="301" t="s">
        <v>1008</v>
      </c>
      <c r="I107" s="301" t="s">
        <v>979</v>
      </c>
      <c r="J107" s="301"/>
      <c r="K107" s="314"/>
    </row>
    <row r="108" spans="2:11" ht="15" customHeight="1">
      <c r="B108" s="323"/>
      <c r="C108" s="301" t="s">
        <v>988</v>
      </c>
      <c r="D108" s="301"/>
      <c r="E108" s="301"/>
      <c r="F108" s="322" t="s">
        <v>975</v>
      </c>
      <c r="G108" s="301"/>
      <c r="H108" s="301" t="s">
        <v>1008</v>
      </c>
      <c r="I108" s="301" t="s">
        <v>971</v>
      </c>
      <c r="J108" s="301">
        <v>50</v>
      </c>
      <c r="K108" s="314"/>
    </row>
    <row r="109" spans="2:11" ht="15" customHeight="1">
      <c r="B109" s="323"/>
      <c r="C109" s="301" t="s">
        <v>996</v>
      </c>
      <c r="D109" s="301"/>
      <c r="E109" s="301"/>
      <c r="F109" s="322" t="s">
        <v>975</v>
      </c>
      <c r="G109" s="301"/>
      <c r="H109" s="301" t="s">
        <v>1008</v>
      </c>
      <c r="I109" s="301" t="s">
        <v>971</v>
      </c>
      <c r="J109" s="301">
        <v>50</v>
      </c>
      <c r="K109" s="314"/>
    </row>
    <row r="110" spans="2:11" ht="15" customHeight="1">
      <c r="B110" s="323"/>
      <c r="C110" s="301" t="s">
        <v>994</v>
      </c>
      <c r="D110" s="301"/>
      <c r="E110" s="301"/>
      <c r="F110" s="322" t="s">
        <v>975</v>
      </c>
      <c r="G110" s="301"/>
      <c r="H110" s="301" t="s">
        <v>1008</v>
      </c>
      <c r="I110" s="301" t="s">
        <v>971</v>
      </c>
      <c r="J110" s="301">
        <v>50</v>
      </c>
      <c r="K110" s="314"/>
    </row>
    <row r="111" spans="2:11" ht="15" customHeight="1">
      <c r="B111" s="323"/>
      <c r="C111" s="301" t="s">
        <v>54</v>
      </c>
      <c r="D111" s="301"/>
      <c r="E111" s="301"/>
      <c r="F111" s="322" t="s">
        <v>969</v>
      </c>
      <c r="G111" s="301"/>
      <c r="H111" s="301" t="s">
        <v>1009</v>
      </c>
      <c r="I111" s="301" t="s">
        <v>971</v>
      </c>
      <c r="J111" s="301">
        <v>20</v>
      </c>
      <c r="K111" s="314"/>
    </row>
    <row r="112" spans="2:11" ht="15" customHeight="1">
      <c r="B112" s="323"/>
      <c r="C112" s="301" t="s">
        <v>1010</v>
      </c>
      <c r="D112" s="301"/>
      <c r="E112" s="301"/>
      <c r="F112" s="322" t="s">
        <v>969</v>
      </c>
      <c r="G112" s="301"/>
      <c r="H112" s="301" t="s">
        <v>1011</v>
      </c>
      <c r="I112" s="301" t="s">
        <v>971</v>
      </c>
      <c r="J112" s="301">
        <v>120</v>
      </c>
      <c r="K112" s="314"/>
    </row>
    <row r="113" spans="2:11" ht="15" customHeight="1">
      <c r="B113" s="323"/>
      <c r="C113" s="301" t="s">
        <v>39</v>
      </c>
      <c r="D113" s="301"/>
      <c r="E113" s="301"/>
      <c r="F113" s="322" t="s">
        <v>969</v>
      </c>
      <c r="G113" s="301"/>
      <c r="H113" s="301" t="s">
        <v>1012</v>
      </c>
      <c r="I113" s="301" t="s">
        <v>1003</v>
      </c>
      <c r="J113" s="301"/>
      <c r="K113" s="314"/>
    </row>
    <row r="114" spans="2:11" ht="15" customHeight="1">
      <c r="B114" s="323"/>
      <c r="C114" s="301" t="s">
        <v>49</v>
      </c>
      <c r="D114" s="301"/>
      <c r="E114" s="301"/>
      <c r="F114" s="322" t="s">
        <v>969</v>
      </c>
      <c r="G114" s="301"/>
      <c r="H114" s="301" t="s">
        <v>1013</v>
      </c>
      <c r="I114" s="301" t="s">
        <v>1003</v>
      </c>
      <c r="J114" s="301"/>
      <c r="K114" s="314"/>
    </row>
    <row r="115" spans="2:11" ht="15" customHeight="1">
      <c r="B115" s="323"/>
      <c r="C115" s="301" t="s">
        <v>58</v>
      </c>
      <c r="D115" s="301"/>
      <c r="E115" s="301"/>
      <c r="F115" s="322" t="s">
        <v>969</v>
      </c>
      <c r="G115" s="301"/>
      <c r="H115" s="301" t="s">
        <v>1014</v>
      </c>
      <c r="I115" s="301" t="s">
        <v>1015</v>
      </c>
      <c r="J115" s="301"/>
      <c r="K115" s="314"/>
    </row>
    <row r="116" spans="2:11" ht="15" customHeight="1">
      <c r="B116" s="326"/>
      <c r="C116" s="332"/>
      <c r="D116" s="332"/>
      <c r="E116" s="332"/>
      <c r="F116" s="332"/>
      <c r="G116" s="332"/>
      <c r="H116" s="332"/>
      <c r="I116" s="332"/>
      <c r="J116" s="332"/>
      <c r="K116" s="328"/>
    </row>
    <row r="117" spans="2:11" ht="18.75" customHeight="1">
      <c r="B117" s="333"/>
      <c r="C117" s="298"/>
      <c r="D117" s="298"/>
      <c r="E117" s="298"/>
      <c r="F117" s="334"/>
      <c r="G117" s="298"/>
      <c r="H117" s="298"/>
      <c r="I117" s="298"/>
      <c r="J117" s="298"/>
      <c r="K117" s="333"/>
    </row>
    <row r="118" spans="2:11" ht="18.75" customHeight="1">
      <c r="B118" s="308"/>
      <c r="C118" s="308"/>
      <c r="D118" s="308"/>
      <c r="E118" s="308"/>
      <c r="F118" s="308"/>
      <c r="G118" s="308"/>
      <c r="H118" s="308"/>
      <c r="I118" s="308"/>
      <c r="J118" s="308"/>
      <c r="K118" s="308"/>
    </row>
    <row r="119" spans="2:11" ht="7.5" customHeight="1">
      <c r="B119" s="335"/>
      <c r="C119" s="336"/>
      <c r="D119" s="336"/>
      <c r="E119" s="336"/>
      <c r="F119" s="336"/>
      <c r="G119" s="336"/>
      <c r="H119" s="336"/>
      <c r="I119" s="336"/>
      <c r="J119" s="336"/>
      <c r="K119" s="337"/>
    </row>
    <row r="120" spans="2:11" ht="45" customHeight="1">
      <c r="B120" s="338"/>
      <c r="C120" s="289" t="s">
        <v>1016</v>
      </c>
      <c r="D120" s="289"/>
      <c r="E120" s="289"/>
      <c r="F120" s="289"/>
      <c r="G120" s="289"/>
      <c r="H120" s="289"/>
      <c r="I120" s="289"/>
      <c r="J120" s="289"/>
      <c r="K120" s="339"/>
    </row>
    <row r="121" spans="2:11" ht="17.25" customHeight="1">
      <c r="B121" s="340"/>
      <c r="C121" s="315" t="s">
        <v>963</v>
      </c>
      <c r="D121" s="315"/>
      <c r="E121" s="315"/>
      <c r="F121" s="315" t="s">
        <v>964</v>
      </c>
      <c r="G121" s="316"/>
      <c r="H121" s="315" t="s">
        <v>112</v>
      </c>
      <c r="I121" s="315" t="s">
        <v>58</v>
      </c>
      <c r="J121" s="315" t="s">
        <v>965</v>
      </c>
      <c r="K121" s="341"/>
    </row>
    <row r="122" spans="2:11" ht="17.25" customHeight="1">
      <c r="B122" s="340"/>
      <c r="C122" s="317" t="s">
        <v>966</v>
      </c>
      <c r="D122" s="317"/>
      <c r="E122" s="317"/>
      <c r="F122" s="318" t="s">
        <v>967</v>
      </c>
      <c r="G122" s="319"/>
      <c r="H122" s="317"/>
      <c r="I122" s="317"/>
      <c r="J122" s="317" t="s">
        <v>968</v>
      </c>
      <c r="K122" s="341"/>
    </row>
    <row r="123" spans="2:11" ht="5.25" customHeight="1">
      <c r="B123" s="342"/>
      <c r="C123" s="320"/>
      <c r="D123" s="320"/>
      <c r="E123" s="320"/>
      <c r="F123" s="320"/>
      <c r="G123" s="301"/>
      <c r="H123" s="320"/>
      <c r="I123" s="320"/>
      <c r="J123" s="320"/>
      <c r="K123" s="343"/>
    </row>
    <row r="124" spans="2:11" ht="15" customHeight="1">
      <c r="B124" s="342"/>
      <c r="C124" s="301" t="s">
        <v>972</v>
      </c>
      <c r="D124" s="320"/>
      <c r="E124" s="320"/>
      <c r="F124" s="322" t="s">
        <v>969</v>
      </c>
      <c r="G124" s="301"/>
      <c r="H124" s="301" t="s">
        <v>1008</v>
      </c>
      <c r="I124" s="301" t="s">
        <v>971</v>
      </c>
      <c r="J124" s="301">
        <v>120</v>
      </c>
      <c r="K124" s="344"/>
    </row>
    <row r="125" spans="2:11" ht="15" customHeight="1">
      <c r="B125" s="342"/>
      <c r="C125" s="301" t="s">
        <v>1017</v>
      </c>
      <c r="D125" s="301"/>
      <c r="E125" s="301"/>
      <c r="F125" s="322" t="s">
        <v>969</v>
      </c>
      <c r="G125" s="301"/>
      <c r="H125" s="301" t="s">
        <v>1018</v>
      </c>
      <c r="I125" s="301" t="s">
        <v>971</v>
      </c>
      <c r="J125" s="301" t="s">
        <v>1019</v>
      </c>
      <c r="K125" s="344"/>
    </row>
    <row r="126" spans="2:11" ht="15" customHeight="1">
      <c r="B126" s="342"/>
      <c r="C126" s="301" t="s">
        <v>918</v>
      </c>
      <c r="D126" s="301"/>
      <c r="E126" s="301"/>
      <c r="F126" s="322" t="s">
        <v>969</v>
      </c>
      <c r="G126" s="301"/>
      <c r="H126" s="301" t="s">
        <v>1020</v>
      </c>
      <c r="I126" s="301" t="s">
        <v>971</v>
      </c>
      <c r="J126" s="301" t="s">
        <v>1019</v>
      </c>
      <c r="K126" s="344"/>
    </row>
    <row r="127" spans="2:11" ht="15" customHeight="1">
      <c r="B127" s="342"/>
      <c r="C127" s="301" t="s">
        <v>980</v>
      </c>
      <c r="D127" s="301"/>
      <c r="E127" s="301"/>
      <c r="F127" s="322" t="s">
        <v>975</v>
      </c>
      <c r="G127" s="301"/>
      <c r="H127" s="301" t="s">
        <v>981</v>
      </c>
      <c r="I127" s="301" t="s">
        <v>971</v>
      </c>
      <c r="J127" s="301">
        <v>15</v>
      </c>
      <c r="K127" s="344"/>
    </row>
    <row r="128" spans="2:11" ht="15" customHeight="1">
      <c r="B128" s="342"/>
      <c r="C128" s="324" t="s">
        <v>982</v>
      </c>
      <c r="D128" s="324"/>
      <c r="E128" s="324"/>
      <c r="F128" s="325" t="s">
        <v>975</v>
      </c>
      <c r="G128" s="324"/>
      <c r="H128" s="324" t="s">
        <v>983</v>
      </c>
      <c r="I128" s="324" t="s">
        <v>971</v>
      </c>
      <c r="J128" s="324">
        <v>15</v>
      </c>
      <c r="K128" s="344"/>
    </row>
    <row r="129" spans="2:11" ht="15" customHeight="1">
      <c r="B129" s="342"/>
      <c r="C129" s="324" t="s">
        <v>984</v>
      </c>
      <c r="D129" s="324"/>
      <c r="E129" s="324"/>
      <c r="F129" s="325" t="s">
        <v>975</v>
      </c>
      <c r="G129" s="324"/>
      <c r="H129" s="324" t="s">
        <v>985</v>
      </c>
      <c r="I129" s="324" t="s">
        <v>971</v>
      </c>
      <c r="J129" s="324">
        <v>20</v>
      </c>
      <c r="K129" s="344"/>
    </row>
    <row r="130" spans="2:11" ht="15" customHeight="1">
      <c r="B130" s="342"/>
      <c r="C130" s="324" t="s">
        <v>986</v>
      </c>
      <c r="D130" s="324"/>
      <c r="E130" s="324"/>
      <c r="F130" s="325" t="s">
        <v>975</v>
      </c>
      <c r="G130" s="324"/>
      <c r="H130" s="324" t="s">
        <v>987</v>
      </c>
      <c r="I130" s="324" t="s">
        <v>971</v>
      </c>
      <c r="J130" s="324">
        <v>20</v>
      </c>
      <c r="K130" s="344"/>
    </row>
    <row r="131" spans="2:11" ht="15" customHeight="1">
      <c r="B131" s="342"/>
      <c r="C131" s="301" t="s">
        <v>974</v>
      </c>
      <c r="D131" s="301"/>
      <c r="E131" s="301"/>
      <c r="F131" s="322" t="s">
        <v>975</v>
      </c>
      <c r="G131" s="301"/>
      <c r="H131" s="301" t="s">
        <v>1008</v>
      </c>
      <c r="I131" s="301" t="s">
        <v>971</v>
      </c>
      <c r="J131" s="301">
        <v>50</v>
      </c>
      <c r="K131" s="344"/>
    </row>
    <row r="132" spans="2:11" ht="15" customHeight="1">
      <c r="B132" s="342"/>
      <c r="C132" s="301" t="s">
        <v>988</v>
      </c>
      <c r="D132" s="301"/>
      <c r="E132" s="301"/>
      <c r="F132" s="322" t="s">
        <v>975</v>
      </c>
      <c r="G132" s="301"/>
      <c r="H132" s="301" t="s">
        <v>1008</v>
      </c>
      <c r="I132" s="301" t="s">
        <v>971</v>
      </c>
      <c r="J132" s="301">
        <v>50</v>
      </c>
      <c r="K132" s="344"/>
    </row>
    <row r="133" spans="2:11" ht="15" customHeight="1">
      <c r="B133" s="342"/>
      <c r="C133" s="301" t="s">
        <v>994</v>
      </c>
      <c r="D133" s="301"/>
      <c r="E133" s="301"/>
      <c r="F133" s="322" t="s">
        <v>975</v>
      </c>
      <c r="G133" s="301"/>
      <c r="H133" s="301" t="s">
        <v>1008</v>
      </c>
      <c r="I133" s="301" t="s">
        <v>971</v>
      </c>
      <c r="J133" s="301">
        <v>50</v>
      </c>
      <c r="K133" s="344"/>
    </row>
    <row r="134" spans="2:11" ht="15" customHeight="1">
      <c r="B134" s="342"/>
      <c r="C134" s="301" t="s">
        <v>996</v>
      </c>
      <c r="D134" s="301"/>
      <c r="E134" s="301"/>
      <c r="F134" s="322" t="s">
        <v>975</v>
      </c>
      <c r="G134" s="301"/>
      <c r="H134" s="301" t="s">
        <v>1008</v>
      </c>
      <c r="I134" s="301" t="s">
        <v>971</v>
      </c>
      <c r="J134" s="301">
        <v>50</v>
      </c>
      <c r="K134" s="344"/>
    </row>
    <row r="135" spans="2:11" ht="15" customHeight="1">
      <c r="B135" s="342"/>
      <c r="C135" s="301" t="s">
        <v>117</v>
      </c>
      <c r="D135" s="301"/>
      <c r="E135" s="301"/>
      <c r="F135" s="322" t="s">
        <v>975</v>
      </c>
      <c r="G135" s="301"/>
      <c r="H135" s="301" t="s">
        <v>1021</v>
      </c>
      <c r="I135" s="301" t="s">
        <v>971</v>
      </c>
      <c r="J135" s="301">
        <v>255</v>
      </c>
      <c r="K135" s="344"/>
    </row>
    <row r="136" spans="2:11" ht="15" customHeight="1">
      <c r="B136" s="342"/>
      <c r="C136" s="301" t="s">
        <v>998</v>
      </c>
      <c r="D136" s="301"/>
      <c r="E136" s="301"/>
      <c r="F136" s="322" t="s">
        <v>969</v>
      </c>
      <c r="G136" s="301"/>
      <c r="H136" s="301" t="s">
        <v>1022</v>
      </c>
      <c r="I136" s="301" t="s">
        <v>1000</v>
      </c>
      <c r="J136" s="301"/>
      <c r="K136" s="344"/>
    </row>
    <row r="137" spans="2:11" ht="15" customHeight="1">
      <c r="B137" s="342"/>
      <c r="C137" s="301" t="s">
        <v>1001</v>
      </c>
      <c r="D137" s="301"/>
      <c r="E137" s="301"/>
      <c r="F137" s="322" t="s">
        <v>969</v>
      </c>
      <c r="G137" s="301"/>
      <c r="H137" s="301" t="s">
        <v>1023</v>
      </c>
      <c r="I137" s="301" t="s">
        <v>1003</v>
      </c>
      <c r="J137" s="301"/>
      <c r="K137" s="344"/>
    </row>
    <row r="138" spans="2:11" ht="15" customHeight="1">
      <c r="B138" s="342"/>
      <c r="C138" s="301" t="s">
        <v>1004</v>
      </c>
      <c r="D138" s="301"/>
      <c r="E138" s="301"/>
      <c r="F138" s="322" t="s">
        <v>969</v>
      </c>
      <c r="G138" s="301"/>
      <c r="H138" s="301" t="s">
        <v>1004</v>
      </c>
      <c r="I138" s="301" t="s">
        <v>1003</v>
      </c>
      <c r="J138" s="301"/>
      <c r="K138" s="344"/>
    </row>
    <row r="139" spans="2:11" ht="15" customHeight="1">
      <c r="B139" s="342"/>
      <c r="C139" s="301" t="s">
        <v>39</v>
      </c>
      <c r="D139" s="301"/>
      <c r="E139" s="301"/>
      <c r="F139" s="322" t="s">
        <v>969</v>
      </c>
      <c r="G139" s="301"/>
      <c r="H139" s="301" t="s">
        <v>1024</v>
      </c>
      <c r="I139" s="301" t="s">
        <v>1003</v>
      </c>
      <c r="J139" s="301"/>
      <c r="K139" s="344"/>
    </row>
    <row r="140" spans="2:11" ht="15" customHeight="1">
      <c r="B140" s="342"/>
      <c r="C140" s="301" t="s">
        <v>1025</v>
      </c>
      <c r="D140" s="301"/>
      <c r="E140" s="301"/>
      <c r="F140" s="322" t="s">
        <v>969</v>
      </c>
      <c r="G140" s="301"/>
      <c r="H140" s="301" t="s">
        <v>1026</v>
      </c>
      <c r="I140" s="301" t="s">
        <v>1003</v>
      </c>
      <c r="J140" s="301"/>
      <c r="K140" s="344"/>
    </row>
    <row r="141" spans="2:11" ht="15" customHeight="1">
      <c r="B141" s="345"/>
      <c r="C141" s="346"/>
      <c r="D141" s="346"/>
      <c r="E141" s="346"/>
      <c r="F141" s="346"/>
      <c r="G141" s="346"/>
      <c r="H141" s="346"/>
      <c r="I141" s="346"/>
      <c r="J141" s="346"/>
      <c r="K141" s="347"/>
    </row>
    <row r="142" spans="2:11" ht="18.75" customHeight="1">
      <c r="B142" s="298"/>
      <c r="C142" s="298"/>
      <c r="D142" s="298"/>
      <c r="E142" s="298"/>
      <c r="F142" s="334"/>
      <c r="G142" s="298"/>
      <c r="H142" s="298"/>
      <c r="I142" s="298"/>
      <c r="J142" s="298"/>
      <c r="K142" s="298"/>
    </row>
    <row r="143" spans="2:11" ht="18.75" customHeight="1">
      <c r="B143" s="308"/>
      <c r="C143" s="308"/>
      <c r="D143" s="308"/>
      <c r="E143" s="308"/>
      <c r="F143" s="308"/>
      <c r="G143" s="308"/>
      <c r="H143" s="308"/>
      <c r="I143" s="308"/>
      <c r="J143" s="308"/>
      <c r="K143" s="308"/>
    </row>
    <row r="144" spans="2:11" ht="7.5" customHeight="1">
      <c r="B144" s="309"/>
      <c r="C144" s="310"/>
      <c r="D144" s="310"/>
      <c r="E144" s="310"/>
      <c r="F144" s="310"/>
      <c r="G144" s="310"/>
      <c r="H144" s="310"/>
      <c r="I144" s="310"/>
      <c r="J144" s="310"/>
      <c r="K144" s="311"/>
    </row>
    <row r="145" spans="2:11" ht="45" customHeight="1">
      <c r="B145" s="312"/>
      <c r="C145" s="313" t="s">
        <v>1027</v>
      </c>
      <c r="D145" s="313"/>
      <c r="E145" s="313"/>
      <c r="F145" s="313"/>
      <c r="G145" s="313"/>
      <c r="H145" s="313"/>
      <c r="I145" s="313"/>
      <c r="J145" s="313"/>
      <c r="K145" s="314"/>
    </row>
    <row r="146" spans="2:11" ht="17.25" customHeight="1">
      <c r="B146" s="312"/>
      <c r="C146" s="315" t="s">
        <v>963</v>
      </c>
      <c r="D146" s="315"/>
      <c r="E146" s="315"/>
      <c r="F146" s="315" t="s">
        <v>964</v>
      </c>
      <c r="G146" s="316"/>
      <c r="H146" s="315" t="s">
        <v>112</v>
      </c>
      <c r="I146" s="315" t="s">
        <v>58</v>
      </c>
      <c r="J146" s="315" t="s">
        <v>965</v>
      </c>
      <c r="K146" s="314"/>
    </row>
    <row r="147" spans="2:11" ht="17.25" customHeight="1">
      <c r="B147" s="312"/>
      <c r="C147" s="317" t="s">
        <v>966</v>
      </c>
      <c r="D147" s="317"/>
      <c r="E147" s="317"/>
      <c r="F147" s="318" t="s">
        <v>967</v>
      </c>
      <c r="G147" s="319"/>
      <c r="H147" s="317"/>
      <c r="I147" s="317"/>
      <c r="J147" s="317" t="s">
        <v>968</v>
      </c>
      <c r="K147" s="314"/>
    </row>
    <row r="148" spans="2:11" ht="5.25" customHeight="1">
      <c r="B148" s="323"/>
      <c r="C148" s="320"/>
      <c r="D148" s="320"/>
      <c r="E148" s="320"/>
      <c r="F148" s="320"/>
      <c r="G148" s="321"/>
      <c r="H148" s="320"/>
      <c r="I148" s="320"/>
      <c r="J148" s="320"/>
      <c r="K148" s="344"/>
    </row>
    <row r="149" spans="2:11" ht="15" customHeight="1">
      <c r="B149" s="323"/>
      <c r="C149" s="348" t="s">
        <v>972</v>
      </c>
      <c r="D149" s="301"/>
      <c r="E149" s="301"/>
      <c r="F149" s="349" t="s">
        <v>969</v>
      </c>
      <c r="G149" s="301"/>
      <c r="H149" s="348" t="s">
        <v>1008</v>
      </c>
      <c r="I149" s="348" t="s">
        <v>971</v>
      </c>
      <c r="J149" s="348">
        <v>120</v>
      </c>
      <c r="K149" s="344"/>
    </row>
    <row r="150" spans="2:11" ht="15" customHeight="1">
      <c r="B150" s="323"/>
      <c r="C150" s="348" t="s">
        <v>1017</v>
      </c>
      <c r="D150" s="301"/>
      <c r="E150" s="301"/>
      <c r="F150" s="349" t="s">
        <v>969</v>
      </c>
      <c r="G150" s="301"/>
      <c r="H150" s="348" t="s">
        <v>1028</v>
      </c>
      <c r="I150" s="348" t="s">
        <v>971</v>
      </c>
      <c r="J150" s="348" t="s">
        <v>1019</v>
      </c>
      <c r="K150" s="344"/>
    </row>
    <row r="151" spans="2:11" ht="15" customHeight="1">
      <c r="B151" s="323"/>
      <c r="C151" s="348" t="s">
        <v>918</v>
      </c>
      <c r="D151" s="301"/>
      <c r="E151" s="301"/>
      <c r="F151" s="349" t="s">
        <v>969</v>
      </c>
      <c r="G151" s="301"/>
      <c r="H151" s="348" t="s">
        <v>1029</v>
      </c>
      <c r="I151" s="348" t="s">
        <v>971</v>
      </c>
      <c r="J151" s="348" t="s">
        <v>1019</v>
      </c>
      <c r="K151" s="344"/>
    </row>
    <row r="152" spans="2:11" ht="15" customHeight="1">
      <c r="B152" s="323"/>
      <c r="C152" s="348" t="s">
        <v>974</v>
      </c>
      <c r="D152" s="301"/>
      <c r="E152" s="301"/>
      <c r="F152" s="349" t="s">
        <v>975</v>
      </c>
      <c r="G152" s="301"/>
      <c r="H152" s="348" t="s">
        <v>1008</v>
      </c>
      <c r="I152" s="348" t="s">
        <v>971</v>
      </c>
      <c r="J152" s="348">
        <v>50</v>
      </c>
      <c r="K152" s="344"/>
    </row>
    <row r="153" spans="2:11" ht="15" customHeight="1">
      <c r="B153" s="323"/>
      <c r="C153" s="348" t="s">
        <v>977</v>
      </c>
      <c r="D153" s="301"/>
      <c r="E153" s="301"/>
      <c r="F153" s="349" t="s">
        <v>969</v>
      </c>
      <c r="G153" s="301"/>
      <c r="H153" s="348" t="s">
        <v>1008</v>
      </c>
      <c r="I153" s="348" t="s">
        <v>979</v>
      </c>
      <c r="J153" s="348"/>
      <c r="K153" s="344"/>
    </row>
    <row r="154" spans="2:11" ht="15" customHeight="1">
      <c r="B154" s="323"/>
      <c r="C154" s="348" t="s">
        <v>988</v>
      </c>
      <c r="D154" s="301"/>
      <c r="E154" s="301"/>
      <c r="F154" s="349" t="s">
        <v>975</v>
      </c>
      <c r="G154" s="301"/>
      <c r="H154" s="348" t="s">
        <v>1008</v>
      </c>
      <c r="I154" s="348" t="s">
        <v>971</v>
      </c>
      <c r="J154" s="348">
        <v>50</v>
      </c>
      <c r="K154" s="344"/>
    </row>
    <row r="155" spans="2:11" ht="15" customHeight="1">
      <c r="B155" s="323"/>
      <c r="C155" s="348" t="s">
        <v>996</v>
      </c>
      <c r="D155" s="301"/>
      <c r="E155" s="301"/>
      <c r="F155" s="349" t="s">
        <v>975</v>
      </c>
      <c r="G155" s="301"/>
      <c r="H155" s="348" t="s">
        <v>1008</v>
      </c>
      <c r="I155" s="348" t="s">
        <v>971</v>
      </c>
      <c r="J155" s="348">
        <v>50</v>
      </c>
      <c r="K155" s="344"/>
    </row>
    <row r="156" spans="2:11" ht="15" customHeight="1">
      <c r="B156" s="323"/>
      <c r="C156" s="348" t="s">
        <v>994</v>
      </c>
      <c r="D156" s="301"/>
      <c r="E156" s="301"/>
      <c r="F156" s="349" t="s">
        <v>975</v>
      </c>
      <c r="G156" s="301"/>
      <c r="H156" s="348" t="s">
        <v>1008</v>
      </c>
      <c r="I156" s="348" t="s">
        <v>971</v>
      </c>
      <c r="J156" s="348">
        <v>50</v>
      </c>
      <c r="K156" s="344"/>
    </row>
    <row r="157" spans="2:11" ht="15" customHeight="1">
      <c r="B157" s="323"/>
      <c r="C157" s="348" t="s">
        <v>99</v>
      </c>
      <c r="D157" s="301"/>
      <c r="E157" s="301"/>
      <c r="F157" s="349" t="s">
        <v>969</v>
      </c>
      <c r="G157" s="301"/>
      <c r="H157" s="348" t="s">
        <v>1030</v>
      </c>
      <c r="I157" s="348" t="s">
        <v>971</v>
      </c>
      <c r="J157" s="348" t="s">
        <v>1031</v>
      </c>
      <c r="K157" s="344"/>
    </row>
    <row r="158" spans="2:11" ht="15" customHeight="1">
      <c r="B158" s="323"/>
      <c r="C158" s="348" t="s">
        <v>1032</v>
      </c>
      <c r="D158" s="301"/>
      <c r="E158" s="301"/>
      <c r="F158" s="349" t="s">
        <v>969</v>
      </c>
      <c r="G158" s="301"/>
      <c r="H158" s="348" t="s">
        <v>1033</v>
      </c>
      <c r="I158" s="348" t="s">
        <v>1003</v>
      </c>
      <c r="J158" s="348"/>
      <c r="K158" s="344"/>
    </row>
    <row r="159" spans="2:11" ht="15" customHeight="1">
      <c r="B159" s="350"/>
      <c r="C159" s="332"/>
      <c r="D159" s="332"/>
      <c r="E159" s="332"/>
      <c r="F159" s="332"/>
      <c r="G159" s="332"/>
      <c r="H159" s="332"/>
      <c r="I159" s="332"/>
      <c r="J159" s="332"/>
      <c r="K159" s="351"/>
    </row>
    <row r="160" spans="2:11" ht="18.75" customHeight="1">
      <c r="B160" s="298"/>
      <c r="C160" s="301"/>
      <c r="D160" s="301"/>
      <c r="E160" s="301"/>
      <c r="F160" s="322"/>
      <c r="G160" s="301"/>
      <c r="H160" s="301"/>
      <c r="I160" s="301"/>
      <c r="J160" s="301"/>
      <c r="K160" s="298"/>
    </row>
    <row r="161" spans="2:11" ht="18.75" customHeight="1">
      <c r="B161" s="308"/>
      <c r="C161" s="308"/>
      <c r="D161" s="308"/>
      <c r="E161" s="308"/>
      <c r="F161" s="308"/>
      <c r="G161" s="308"/>
      <c r="H161" s="308"/>
      <c r="I161" s="308"/>
      <c r="J161" s="308"/>
      <c r="K161" s="308"/>
    </row>
    <row r="162" spans="2:11" ht="7.5" customHeight="1">
      <c r="B162" s="285"/>
      <c r="C162" s="286"/>
      <c r="D162" s="286"/>
      <c r="E162" s="286"/>
      <c r="F162" s="286"/>
      <c r="G162" s="286"/>
      <c r="H162" s="286"/>
      <c r="I162" s="286"/>
      <c r="J162" s="286"/>
      <c r="K162" s="287"/>
    </row>
    <row r="163" spans="2:11" ht="45" customHeight="1">
      <c r="B163" s="288"/>
      <c r="C163" s="289" t="s">
        <v>1034</v>
      </c>
      <c r="D163" s="289"/>
      <c r="E163" s="289"/>
      <c r="F163" s="289"/>
      <c r="G163" s="289"/>
      <c r="H163" s="289"/>
      <c r="I163" s="289"/>
      <c r="J163" s="289"/>
      <c r="K163" s="290"/>
    </row>
    <row r="164" spans="2:11" ht="17.25" customHeight="1">
      <c r="B164" s="288"/>
      <c r="C164" s="315" t="s">
        <v>963</v>
      </c>
      <c r="D164" s="315"/>
      <c r="E164" s="315"/>
      <c r="F164" s="315" t="s">
        <v>964</v>
      </c>
      <c r="G164" s="352"/>
      <c r="H164" s="353" t="s">
        <v>112</v>
      </c>
      <c r="I164" s="353" t="s">
        <v>58</v>
      </c>
      <c r="J164" s="315" t="s">
        <v>965</v>
      </c>
      <c r="K164" s="290"/>
    </row>
    <row r="165" spans="2:11" ht="17.25" customHeight="1">
      <c r="B165" s="292"/>
      <c r="C165" s="317" t="s">
        <v>966</v>
      </c>
      <c r="D165" s="317"/>
      <c r="E165" s="317"/>
      <c r="F165" s="318" t="s">
        <v>967</v>
      </c>
      <c r="G165" s="354"/>
      <c r="H165" s="355"/>
      <c r="I165" s="355"/>
      <c r="J165" s="317" t="s">
        <v>968</v>
      </c>
      <c r="K165" s="294"/>
    </row>
    <row r="166" spans="2:11" ht="5.25" customHeight="1">
      <c r="B166" s="323"/>
      <c r="C166" s="320"/>
      <c r="D166" s="320"/>
      <c r="E166" s="320"/>
      <c r="F166" s="320"/>
      <c r="G166" s="321"/>
      <c r="H166" s="320"/>
      <c r="I166" s="320"/>
      <c r="J166" s="320"/>
      <c r="K166" s="344"/>
    </row>
    <row r="167" spans="2:11" ht="15" customHeight="1">
      <c r="B167" s="323"/>
      <c r="C167" s="301" t="s">
        <v>972</v>
      </c>
      <c r="D167" s="301"/>
      <c r="E167" s="301"/>
      <c r="F167" s="322" t="s">
        <v>969</v>
      </c>
      <c r="G167" s="301"/>
      <c r="H167" s="301" t="s">
        <v>1008</v>
      </c>
      <c r="I167" s="301" t="s">
        <v>971</v>
      </c>
      <c r="J167" s="301">
        <v>120</v>
      </c>
      <c r="K167" s="344"/>
    </row>
    <row r="168" spans="2:11" ht="15" customHeight="1">
      <c r="B168" s="323"/>
      <c r="C168" s="301" t="s">
        <v>1017</v>
      </c>
      <c r="D168" s="301"/>
      <c r="E168" s="301"/>
      <c r="F168" s="322" t="s">
        <v>969</v>
      </c>
      <c r="G168" s="301"/>
      <c r="H168" s="301" t="s">
        <v>1018</v>
      </c>
      <c r="I168" s="301" t="s">
        <v>971</v>
      </c>
      <c r="J168" s="301" t="s">
        <v>1019</v>
      </c>
      <c r="K168" s="344"/>
    </row>
    <row r="169" spans="2:11" ht="15" customHeight="1">
      <c r="B169" s="323"/>
      <c r="C169" s="301" t="s">
        <v>918</v>
      </c>
      <c r="D169" s="301"/>
      <c r="E169" s="301"/>
      <c r="F169" s="322" t="s">
        <v>969</v>
      </c>
      <c r="G169" s="301"/>
      <c r="H169" s="301" t="s">
        <v>1035</v>
      </c>
      <c r="I169" s="301" t="s">
        <v>971</v>
      </c>
      <c r="J169" s="301" t="s">
        <v>1019</v>
      </c>
      <c r="K169" s="344"/>
    </row>
    <row r="170" spans="2:11" ht="15" customHeight="1">
      <c r="B170" s="323"/>
      <c r="C170" s="301" t="s">
        <v>974</v>
      </c>
      <c r="D170" s="301"/>
      <c r="E170" s="301"/>
      <c r="F170" s="322" t="s">
        <v>975</v>
      </c>
      <c r="G170" s="301"/>
      <c r="H170" s="301" t="s">
        <v>1035</v>
      </c>
      <c r="I170" s="301" t="s">
        <v>971</v>
      </c>
      <c r="J170" s="301">
        <v>50</v>
      </c>
      <c r="K170" s="344"/>
    </row>
    <row r="171" spans="2:11" ht="15" customHeight="1">
      <c r="B171" s="323"/>
      <c r="C171" s="301" t="s">
        <v>977</v>
      </c>
      <c r="D171" s="301"/>
      <c r="E171" s="301"/>
      <c r="F171" s="322" t="s">
        <v>969</v>
      </c>
      <c r="G171" s="301"/>
      <c r="H171" s="301" t="s">
        <v>1035</v>
      </c>
      <c r="I171" s="301" t="s">
        <v>979</v>
      </c>
      <c r="J171" s="301"/>
      <c r="K171" s="344"/>
    </row>
    <row r="172" spans="2:11" ht="15" customHeight="1">
      <c r="B172" s="323"/>
      <c r="C172" s="301" t="s">
        <v>988</v>
      </c>
      <c r="D172" s="301"/>
      <c r="E172" s="301"/>
      <c r="F172" s="322" t="s">
        <v>975</v>
      </c>
      <c r="G172" s="301"/>
      <c r="H172" s="301" t="s">
        <v>1035</v>
      </c>
      <c r="I172" s="301" t="s">
        <v>971</v>
      </c>
      <c r="J172" s="301">
        <v>50</v>
      </c>
      <c r="K172" s="344"/>
    </row>
    <row r="173" spans="2:11" ht="15" customHeight="1">
      <c r="B173" s="323"/>
      <c r="C173" s="301" t="s">
        <v>996</v>
      </c>
      <c r="D173" s="301"/>
      <c r="E173" s="301"/>
      <c r="F173" s="322" t="s">
        <v>975</v>
      </c>
      <c r="G173" s="301"/>
      <c r="H173" s="301" t="s">
        <v>1035</v>
      </c>
      <c r="I173" s="301" t="s">
        <v>971</v>
      </c>
      <c r="J173" s="301">
        <v>50</v>
      </c>
      <c r="K173" s="344"/>
    </row>
    <row r="174" spans="2:11" ht="15" customHeight="1">
      <c r="B174" s="323"/>
      <c r="C174" s="301" t="s">
        <v>994</v>
      </c>
      <c r="D174" s="301"/>
      <c r="E174" s="301"/>
      <c r="F174" s="322" t="s">
        <v>975</v>
      </c>
      <c r="G174" s="301"/>
      <c r="H174" s="301" t="s">
        <v>1035</v>
      </c>
      <c r="I174" s="301" t="s">
        <v>971</v>
      </c>
      <c r="J174" s="301">
        <v>50</v>
      </c>
      <c r="K174" s="344"/>
    </row>
    <row r="175" spans="2:11" ht="15" customHeight="1">
      <c r="B175" s="323"/>
      <c r="C175" s="301" t="s">
        <v>111</v>
      </c>
      <c r="D175" s="301"/>
      <c r="E175" s="301"/>
      <c r="F175" s="322" t="s">
        <v>969</v>
      </c>
      <c r="G175" s="301"/>
      <c r="H175" s="301" t="s">
        <v>1036</v>
      </c>
      <c r="I175" s="301" t="s">
        <v>1037</v>
      </c>
      <c r="J175" s="301"/>
      <c r="K175" s="344"/>
    </row>
    <row r="176" spans="2:11" ht="15" customHeight="1">
      <c r="B176" s="323"/>
      <c r="C176" s="301" t="s">
        <v>58</v>
      </c>
      <c r="D176" s="301"/>
      <c r="E176" s="301"/>
      <c r="F176" s="322" t="s">
        <v>969</v>
      </c>
      <c r="G176" s="301"/>
      <c r="H176" s="301" t="s">
        <v>1038</v>
      </c>
      <c r="I176" s="301" t="s">
        <v>1039</v>
      </c>
      <c r="J176" s="301">
        <v>1</v>
      </c>
      <c r="K176" s="344"/>
    </row>
    <row r="177" spans="2:11" ht="15" customHeight="1">
      <c r="B177" s="323"/>
      <c r="C177" s="301" t="s">
        <v>54</v>
      </c>
      <c r="D177" s="301"/>
      <c r="E177" s="301"/>
      <c r="F177" s="322" t="s">
        <v>969</v>
      </c>
      <c r="G177" s="301"/>
      <c r="H177" s="301" t="s">
        <v>1040</v>
      </c>
      <c r="I177" s="301" t="s">
        <v>971</v>
      </c>
      <c r="J177" s="301">
        <v>20</v>
      </c>
      <c r="K177" s="344"/>
    </row>
    <row r="178" spans="2:11" ht="15" customHeight="1">
      <c r="B178" s="323"/>
      <c r="C178" s="301" t="s">
        <v>112</v>
      </c>
      <c r="D178" s="301"/>
      <c r="E178" s="301"/>
      <c r="F178" s="322" t="s">
        <v>969</v>
      </c>
      <c r="G178" s="301"/>
      <c r="H178" s="301" t="s">
        <v>1041</v>
      </c>
      <c r="I178" s="301" t="s">
        <v>971</v>
      </c>
      <c r="J178" s="301">
        <v>255</v>
      </c>
      <c r="K178" s="344"/>
    </row>
    <row r="179" spans="2:11" ht="15" customHeight="1">
      <c r="B179" s="323"/>
      <c r="C179" s="301" t="s">
        <v>113</v>
      </c>
      <c r="D179" s="301"/>
      <c r="E179" s="301"/>
      <c r="F179" s="322" t="s">
        <v>969</v>
      </c>
      <c r="G179" s="301"/>
      <c r="H179" s="301" t="s">
        <v>934</v>
      </c>
      <c r="I179" s="301" t="s">
        <v>971</v>
      </c>
      <c r="J179" s="301">
        <v>10</v>
      </c>
      <c r="K179" s="344"/>
    </row>
    <row r="180" spans="2:11" ht="15" customHeight="1">
      <c r="B180" s="323"/>
      <c r="C180" s="301" t="s">
        <v>114</v>
      </c>
      <c r="D180" s="301"/>
      <c r="E180" s="301"/>
      <c r="F180" s="322" t="s">
        <v>969</v>
      </c>
      <c r="G180" s="301"/>
      <c r="H180" s="301" t="s">
        <v>1042</v>
      </c>
      <c r="I180" s="301" t="s">
        <v>1003</v>
      </c>
      <c r="J180" s="301"/>
      <c r="K180" s="344"/>
    </row>
    <row r="181" spans="2:11" ht="15" customHeight="1">
      <c r="B181" s="323"/>
      <c r="C181" s="301" t="s">
        <v>1043</v>
      </c>
      <c r="D181" s="301"/>
      <c r="E181" s="301"/>
      <c r="F181" s="322" t="s">
        <v>969</v>
      </c>
      <c r="G181" s="301"/>
      <c r="H181" s="301" t="s">
        <v>1044</v>
      </c>
      <c r="I181" s="301" t="s">
        <v>1003</v>
      </c>
      <c r="J181" s="301"/>
      <c r="K181" s="344"/>
    </row>
    <row r="182" spans="2:11" ht="15" customHeight="1">
      <c r="B182" s="323"/>
      <c r="C182" s="301" t="s">
        <v>1032</v>
      </c>
      <c r="D182" s="301"/>
      <c r="E182" s="301"/>
      <c r="F182" s="322" t="s">
        <v>969</v>
      </c>
      <c r="G182" s="301"/>
      <c r="H182" s="301" t="s">
        <v>1045</v>
      </c>
      <c r="I182" s="301" t="s">
        <v>1003</v>
      </c>
      <c r="J182" s="301"/>
      <c r="K182" s="344"/>
    </row>
    <row r="183" spans="2:11" ht="15" customHeight="1">
      <c r="B183" s="323"/>
      <c r="C183" s="301" t="s">
        <v>116</v>
      </c>
      <c r="D183" s="301"/>
      <c r="E183" s="301"/>
      <c r="F183" s="322" t="s">
        <v>975</v>
      </c>
      <c r="G183" s="301"/>
      <c r="H183" s="301" t="s">
        <v>1046</v>
      </c>
      <c r="I183" s="301" t="s">
        <v>971</v>
      </c>
      <c r="J183" s="301">
        <v>50</v>
      </c>
      <c r="K183" s="344"/>
    </row>
    <row r="184" spans="2:11" ht="15" customHeight="1">
      <c r="B184" s="323"/>
      <c r="C184" s="301" t="s">
        <v>1047</v>
      </c>
      <c r="D184" s="301"/>
      <c r="E184" s="301"/>
      <c r="F184" s="322" t="s">
        <v>975</v>
      </c>
      <c r="G184" s="301"/>
      <c r="H184" s="301" t="s">
        <v>1048</v>
      </c>
      <c r="I184" s="301" t="s">
        <v>1049</v>
      </c>
      <c r="J184" s="301"/>
      <c r="K184" s="344"/>
    </row>
    <row r="185" spans="2:11" ht="15" customHeight="1">
      <c r="B185" s="323"/>
      <c r="C185" s="301" t="s">
        <v>1050</v>
      </c>
      <c r="D185" s="301"/>
      <c r="E185" s="301"/>
      <c r="F185" s="322" t="s">
        <v>975</v>
      </c>
      <c r="G185" s="301"/>
      <c r="H185" s="301" t="s">
        <v>1051</v>
      </c>
      <c r="I185" s="301" t="s">
        <v>1049</v>
      </c>
      <c r="J185" s="301"/>
      <c r="K185" s="344"/>
    </row>
    <row r="186" spans="2:11" ht="15" customHeight="1">
      <c r="B186" s="323"/>
      <c r="C186" s="301" t="s">
        <v>1052</v>
      </c>
      <c r="D186" s="301"/>
      <c r="E186" s="301"/>
      <c r="F186" s="322" t="s">
        <v>975</v>
      </c>
      <c r="G186" s="301"/>
      <c r="H186" s="301" t="s">
        <v>1053</v>
      </c>
      <c r="I186" s="301" t="s">
        <v>1049</v>
      </c>
      <c r="J186" s="301"/>
      <c r="K186" s="344"/>
    </row>
    <row r="187" spans="2:11" ht="15" customHeight="1">
      <c r="B187" s="323"/>
      <c r="C187" s="356" t="s">
        <v>1054</v>
      </c>
      <c r="D187" s="301"/>
      <c r="E187" s="301"/>
      <c r="F187" s="322" t="s">
        <v>975</v>
      </c>
      <c r="G187" s="301"/>
      <c r="H187" s="301" t="s">
        <v>1055</v>
      </c>
      <c r="I187" s="301" t="s">
        <v>1056</v>
      </c>
      <c r="J187" s="357" t="s">
        <v>1057</v>
      </c>
      <c r="K187" s="344"/>
    </row>
    <row r="188" spans="2:11" ht="15" customHeight="1">
      <c r="B188" s="350"/>
      <c r="C188" s="358"/>
      <c r="D188" s="332"/>
      <c r="E188" s="332"/>
      <c r="F188" s="332"/>
      <c r="G188" s="332"/>
      <c r="H188" s="332"/>
      <c r="I188" s="332"/>
      <c r="J188" s="332"/>
      <c r="K188" s="351"/>
    </row>
    <row r="189" spans="2:11" ht="18.75" customHeight="1">
      <c r="B189" s="359"/>
      <c r="C189" s="360"/>
      <c r="D189" s="360"/>
      <c r="E189" s="360"/>
      <c r="F189" s="361"/>
      <c r="G189" s="301"/>
      <c r="H189" s="301"/>
      <c r="I189" s="301"/>
      <c r="J189" s="301"/>
      <c r="K189" s="298"/>
    </row>
    <row r="190" spans="2:11" ht="18.75" customHeight="1">
      <c r="B190" s="298"/>
      <c r="C190" s="301"/>
      <c r="D190" s="301"/>
      <c r="E190" s="301"/>
      <c r="F190" s="322"/>
      <c r="G190" s="301"/>
      <c r="H190" s="301"/>
      <c r="I190" s="301"/>
      <c r="J190" s="301"/>
      <c r="K190" s="298"/>
    </row>
    <row r="191" spans="2:11" ht="18.75" customHeight="1">
      <c r="B191" s="308"/>
      <c r="C191" s="308"/>
      <c r="D191" s="308"/>
      <c r="E191" s="308"/>
      <c r="F191" s="308"/>
      <c r="G191" s="308"/>
      <c r="H191" s="308"/>
      <c r="I191" s="308"/>
      <c r="J191" s="308"/>
      <c r="K191" s="308"/>
    </row>
    <row r="192" spans="2:11" ht="13.5">
      <c r="B192" s="285"/>
      <c r="C192" s="286"/>
      <c r="D192" s="286"/>
      <c r="E192" s="286"/>
      <c r="F192" s="286"/>
      <c r="G192" s="286"/>
      <c r="H192" s="286"/>
      <c r="I192" s="286"/>
      <c r="J192" s="286"/>
      <c r="K192" s="287"/>
    </row>
    <row r="193" spans="2:11" ht="21">
      <c r="B193" s="288"/>
      <c r="C193" s="289" t="s">
        <v>1058</v>
      </c>
      <c r="D193" s="289"/>
      <c r="E193" s="289"/>
      <c r="F193" s="289"/>
      <c r="G193" s="289"/>
      <c r="H193" s="289"/>
      <c r="I193" s="289"/>
      <c r="J193" s="289"/>
      <c r="K193" s="290"/>
    </row>
    <row r="194" spans="2:11" ht="25.5" customHeight="1">
      <c r="B194" s="288"/>
      <c r="C194" s="362" t="s">
        <v>1059</v>
      </c>
      <c r="D194" s="362"/>
      <c r="E194" s="362"/>
      <c r="F194" s="362" t="s">
        <v>1060</v>
      </c>
      <c r="G194" s="363"/>
      <c r="H194" s="364" t="s">
        <v>1061</v>
      </c>
      <c r="I194" s="364"/>
      <c r="J194" s="364"/>
      <c r="K194" s="290"/>
    </row>
    <row r="195" spans="2:11" ht="5.25" customHeight="1">
      <c r="B195" s="323"/>
      <c r="C195" s="320"/>
      <c r="D195" s="320"/>
      <c r="E195" s="320"/>
      <c r="F195" s="320"/>
      <c r="G195" s="301"/>
      <c r="H195" s="320"/>
      <c r="I195" s="320"/>
      <c r="J195" s="320"/>
      <c r="K195" s="344"/>
    </row>
    <row r="196" spans="2:11" ht="15" customHeight="1">
      <c r="B196" s="323"/>
      <c r="C196" s="301" t="s">
        <v>1062</v>
      </c>
      <c r="D196" s="301"/>
      <c r="E196" s="301"/>
      <c r="F196" s="322" t="s">
        <v>44</v>
      </c>
      <c r="G196" s="301"/>
      <c r="H196" s="365" t="s">
        <v>1063</v>
      </c>
      <c r="I196" s="365"/>
      <c r="J196" s="365"/>
      <c r="K196" s="344"/>
    </row>
    <row r="197" spans="2:11" ht="15" customHeight="1">
      <c r="B197" s="323"/>
      <c r="C197" s="329"/>
      <c r="D197" s="301"/>
      <c r="E197" s="301"/>
      <c r="F197" s="322" t="s">
        <v>45</v>
      </c>
      <c r="G197" s="301"/>
      <c r="H197" s="365" t="s">
        <v>1064</v>
      </c>
      <c r="I197" s="365"/>
      <c r="J197" s="365"/>
      <c r="K197" s="344"/>
    </row>
    <row r="198" spans="2:11" ht="15" customHeight="1">
      <c r="B198" s="323"/>
      <c r="C198" s="329"/>
      <c r="D198" s="301"/>
      <c r="E198" s="301"/>
      <c r="F198" s="322" t="s">
        <v>48</v>
      </c>
      <c r="G198" s="301"/>
      <c r="H198" s="365" t="s">
        <v>1065</v>
      </c>
      <c r="I198" s="365"/>
      <c r="J198" s="365"/>
      <c r="K198" s="344"/>
    </row>
    <row r="199" spans="2:11" ht="15" customHeight="1">
      <c r="B199" s="323"/>
      <c r="C199" s="301"/>
      <c r="D199" s="301"/>
      <c r="E199" s="301"/>
      <c r="F199" s="322" t="s">
        <v>46</v>
      </c>
      <c r="G199" s="301"/>
      <c r="H199" s="365" t="s">
        <v>1066</v>
      </c>
      <c r="I199" s="365"/>
      <c r="J199" s="365"/>
      <c r="K199" s="344"/>
    </row>
    <row r="200" spans="2:11" ht="15" customHeight="1">
      <c r="B200" s="323"/>
      <c r="C200" s="301"/>
      <c r="D200" s="301"/>
      <c r="E200" s="301"/>
      <c r="F200" s="322" t="s">
        <v>47</v>
      </c>
      <c r="G200" s="301"/>
      <c r="H200" s="365" t="s">
        <v>1067</v>
      </c>
      <c r="I200" s="365"/>
      <c r="J200" s="365"/>
      <c r="K200" s="344"/>
    </row>
    <row r="201" spans="2:11" ht="15" customHeight="1">
      <c r="B201" s="323"/>
      <c r="C201" s="301"/>
      <c r="D201" s="301"/>
      <c r="E201" s="301"/>
      <c r="F201" s="322"/>
      <c r="G201" s="301"/>
      <c r="H201" s="301"/>
      <c r="I201" s="301"/>
      <c r="J201" s="301"/>
      <c r="K201" s="344"/>
    </row>
    <row r="202" spans="2:11" ht="15" customHeight="1">
      <c r="B202" s="323"/>
      <c r="C202" s="301" t="s">
        <v>1015</v>
      </c>
      <c r="D202" s="301"/>
      <c r="E202" s="301"/>
      <c r="F202" s="322" t="s">
        <v>79</v>
      </c>
      <c r="G202" s="301"/>
      <c r="H202" s="365" t="s">
        <v>1068</v>
      </c>
      <c r="I202" s="365"/>
      <c r="J202" s="365"/>
      <c r="K202" s="344"/>
    </row>
    <row r="203" spans="2:11" ht="15" customHeight="1">
      <c r="B203" s="323"/>
      <c r="C203" s="329"/>
      <c r="D203" s="301"/>
      <c r="E203" s="301"/>
      <c r="F203" s="322" t="s">
        <v>914</v>
      </c>
      <c r="G203" s="301"/>
      <c r="H203" s="365" t="s">
        <v>915</v>
      </c>
      <c r="I203" s="365"/>
      <c r="J203" s="365"/>
      <c r="K203" s="344"/>
    </row>
    <row r="204" spans="2:11" ht="15" customHeight="1">
      <c r="B204" s="323"/>
      <c r="C204" s="301"/>
      <c r="D204" s="301"/>
      <c r="E204" s="301"/>
      <c r="F204" s="322" t="s">
        <v>912</v>
      </c>
      <c r="G204" s="301"/>
      <c r="H204" s="365" t="s">
        <v>1069</v>
      </c>
      <c r="I204" s="365"/>
      <c r="J204" s="365"/>
      <c r="K204" s="344"/>
    </row>
    <row r="205" spans="2:11" ht="15" customHeight="1">
      <c r="B205" s="366"/>
      <c r="C205" s="329"/>
      <c r="D205" s="329"/>
      <c r="E205" s="329"/>
      <c r="F205" s="322" t="s">
        <v>91</v>
      </c>
      <c r="G205" s="307"/>
      <c r="H205" s="367" t="s">
        <v>92</v>
      </c>
      <c r="I205" s="367"/>
      <c r="J205" s="367"/>
      <c r="K205" s="368"/>
    </row>
    <row r="206" spans="2:11" ht="15" customHeight="1">
      <c r="B206" s="366"/>
      <c r="C206" s="329"/>
      <c r="D206" s="329"/>
      <c r="E206" s="329"/>
      <c r="F206" s="322" t="s">
        <v>916</v>
      </c>
      <c r="G206" s="307"/>
      <c r="H206" s="367" t="s">
        <v>861</v>
      </c>
      <c r="I206" s="367"/>
      <c r="J206" s="367"/>
      <c r="K206" s="368"/>
    </row>
    <row r="207" spans="2:11" ht="15" customHeight="1">
      <c r="B207" s="366"/>
      <c r="C207" s="329"/>
      <c r="D207" s="329"/>
      <c r="E207" s="329"/>
      <c r="F207" s="369"/>
      <c r="G207" s="307"/>
      <c r="H207" s="370"/>
      <c r="I207" s="370"/>
      <c r="J207" s="370"/>
      <c r="K207" s="368"/>
    </row>
    <row r="208" spans="2:11" ht="15" customHeight="1">
      <c r="B208" s="366"/>
      <c r="C208" s="301" t="s">
        <v>1039</v>
      </c>
      <c r="D208" s="329"/>
      <c r="E208" s="329"/>
      <c r="F208" s="322">
        <v>1</v>
      </c>
      <c r="G208" s="307"/>
      <c r="H208" s="367" t="s">
        <v>1070</v>
      </c>
      <c r="I208" s="367"/>
      <c r="J208" s="367"/>
      <c r="K208" s="368"/>
    </row>
    <row r="209" spans="2:11" ht="15" customHeight="1">
      <c r="B209" s="366"/>
      <c r="C209" s="329"/>
      <c r="D209" s="329"/>
      <c r="E209" s="329"/>
      <c r="F209" s="322">
        <v>2</v>
      </c>
      <c r="G209" s="307"/>
      <c r="H209" s="367" t="s">
        <v>1071</v>
      </c>
      <c r="I209" s="367"/>
      <c r="J209" s="367"/>
      <c r="K209" s="368"/>
    </row>
    <row r="210" spans="2:11" ht="15" customHeight="1">
      <c r="B210" s="366"/>
      <c r="C210" s="329"/>
      <c r="D210" s="329"/>
      <c r="E210" s="329"/>
      <c r="F210" s="322">
        <v>3</v>
      </c>
      <c r="G210" s="307"/>
      <c r="H210" s="367" t="s">
        <v>1072</v>
      </c>
      <c r="I210" s="367"/>
      <c r="J210" s="367"/>
      <c r="K210" s="368"/>
    </row>
    <row r="211" spans="2:11" ht="15" customHeight="1">
      <c r="B211" s="366"/>
      <c r="C211" s="329"/>
      <c r="D211" s="329"/>
      <c r="E211" s="329"/>
      <c r="F211" s="322">
        <v>4</v>
      </c>
      <c r="G211" s="307"/>
      <c r="H211" s="367" t="s">
        <v>1073</v>
      </c>
      <c r="I211" s="367"/>
      <c r="J211" s="367"/>
      <c r="K211" s="368"/>
    </row>
    <row r="212" spans="2:11" ht="12.75" customHeight="1">
      <c r="B212" s="371"/>
      <c r="C212" s="372"/>
      <c r="D212" s="372"/>
      <c r="E212" s="372"/>
      <c r="F212" s="372"/>
      <c r="G212" s="372"/>
      <c r="H212" s="372"/>
      <c r="I212" s="372"/>
      <c r="J212" s="372"/>
      <c r="K212" s="373"/>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Matějíček</dc:creator>
  <cp:keywords/>
  <dc:description/>
  <cp:lastModifiedBy>Petr Matějíček</cp:lastModifiedBy>
  <dcterms:created xsi:type="dcterms:W3CDTF">2016-07-11T13:17:11Z</dcterms:created>
  <dcterms:modified xsi:type="dcterms:W3CDTF">2016-07-11T13:17:33Z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